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585"/>
  </bookViews>
  <sheets>
    <sheet name="2020-2021" sheetId="1" r:id="rId1"/>
    <sheet name="2021-2022" sheetId="5" r:id="rId2"/>
    <sheet name="2022-2023" sheetId="4" r:id="rId3"/>
    <sheet name="2023-2024" sheetId="2" r:id="rId4"/>
    <sheet name="2024-2025" sheetId="3" r:id="rId5"/>
  </sheets>
  <definedNames>
    <definedName name="_xlnm._FilterDatabase" localSheetId="0" hidden="1">'2020-2021'!$A$4:$F$56</definedName>
    <definedName name="_xlnm._FilterDatabase" localSheetId="1" hidden="1">'2021-2022'!$A$4:$F$4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7" i="5" l="1"/>
  <c r="F166" i="5"/>
  <c r="F262" i="5" l="1"/>
  <c r="F260" i="5"/>
  <c r="F259" i="5"/>
  <c r="F257" i="5"/>
  <c r="F256" i="5"/>
  <c r="F255" i="5"/>
  <c r="F254" i="5"/>
  <c r="F252" i="5"/>
  <c r="F251" i="5"/>
  <c r="F249" i="5"/>
  <c r="F248" i="5"/>
  <c r="F247" i="5"/>
  <c r="F244" i="5"/>
  <c r="F243" i="5"/>
  <c r="F242" i="5"/>
  <c r="F240" i="5"/>
  <c r="F238" i="5"/>
  <c r="F237" i="5"/>
  <c r="F236" i="5"/>
  <c r="F235" i="5"/>
  <c r="F234" i="5"/>
  <c r="F232" i="5"/>
  <c r="F231" i="5"/>
  <c r="F229" i="5"/>
  <c r="F227" i="5"/>
  <c r="F226" i="5"/>
  <c r="F225" i="5"/>
  <c r="F223" i="5"/>
  <c r="F222" i="5"/>
  <c r="F220" i="5"/>
  <c r="F219" i="5"/>
  <c r="F218" i="5"/>
  <c r="F217" i="5"/>
  <c r="F216" i="5"/>
  <c r="F215" i="5"/>
  <c r="F214" i="5"/>
  <c r="F213" i="5"/>
  <c r="F212" i="5"/>
  <c r="F211" i="5"/>
  <c r="F210" i="5"/>
  <c r="F209" i="5"/>
  <c r="F208" i="5"/>
  <c r="F207" i="5"/>
  <c r="F206" i="5"/>
  <c r="F205" i="5"/>
  <c r="F204" i="5"/>
  <c r="F203" i="5"/>
  <c r="F202" i="5"/>
  <c r="F201" i="5"/>
  <c r="F200" i="5"/>
  <c r="F197" i="5"/>
  <c r="F195" i="5"/>
  <c r="F194" i="5"/>
  <c r="F193" i="5"/>
  <c r="F192" i="5"/>
  <c r="F191" i="5"/>
  <c r="F190" i="5"/>
  <c r="F189" i="5"/>
  <c r="F188" i="5"/>
  <c r="F187" i="5"/>
  <c r="F186" i="5"/>
  <c r="F185" i="5"/>
  <c r="F364" i="5" l="1"/>
  <c r="F17" i="4"/>
  <c r="F150" i="4" s="1"/>
  <c r="D17" i="4"/>
  <c r="G21" i="3"/>
  <c r="F32" i="2"/>
  <c r="F237" i="1"/>
  <c r="F130" i="1"/>
  <c r="F129" i="1"/>
  <c r="F442" i="1" l="1"/>
</calcChain>
</file>

<file path=xl/sharedStrings.xml><?xml version="1.0" encoding="utf-8"?>
<sst xmlns="http://schemas.openxmlformats.org/spreadsheetml/2006/main" count="2562" uniqueCount="805">
  <si>
    <t>Structural steel for Composite Girder and Open Web Girder.</t>
  </si>
  <si>
    <t xml:space="preserve">  IS:2062, ‘B’ Grade</t>
  </si>
  <si>
    <t>MT</t>
  </si>
  <si>
    <t>POT-PTFE Bearing</t>
  </si>
  <si>
    <t xml:space="preserve">POT Bearing </t>
  </si>
  <si>
    <t>MT Bearing Capacity</t>
  </si>
  <si>
    <t>Thermo-Mechanically Treated Reinforcement bars</t>
  </si>
  <si>
    <t>TMT -Fe 500/500D</t>
  </si>
  <si>
    <t xml:space="preserve">Cement </t>
  </si>
  <si>
    <t>OPC</t>
  </si>
  <si>
    <t>Tonne</t>
  </si>
  <si>
    <t xml:space="preserve">Epoxy paint </t>
  </si>
  <si>
    <t>Surface Protective Coating</t>
  </si>
  <si>
    <t>Lit</t>
  </si>
  <si>
    <t>Coal tar or bitumen confirming to IS 3117 - 1965</t>
  </si>
  <si>
    <t>IS 3117 - 1965</t>
  </si>
  <si>
    <t>GI Pipe 100mm Dia</t>
  </si>
  <si>
    <t>Mtr</t>
  </si>
  <si>
    <t>PVC Pipe 100mm Dia</t>
  </si>
  <si>
    <t>Multifunctional Ofice Printing Machine</t>
  </si>
  <si>
    <t>Nos</t>
  </si>
  <si>
    <t>Rails</t>
  </si>
  <si>
    <t>60 Kg 90UTS Prime</t>
  </si>
  <si>
    <t>Dekstop</t>
  </si>
  <si>
    <t xml:space="preserve">4th Gen Core i5 Processor, windows 8/10 </t>
  </si>
  <si>
    <t>Numbers</t>
  </si>
  <si>
    <t>Office printing machine</t>
  </si>
  <si>
    <t>Laser Jet</t>
  </si>
  <si>
    <t>Number</t>
  </si>
  <si>
    <t>Turnout</t>
  </si>
  <si>
    <t>1 in 9</t>
  </si>
  <si>
    <t>Track fitting</t>
  </si>
  <si>
    <t>Glued Joint</t>
  </si>
  <si>
    <t>RDSO drg No T-5843</t>
  </si>
  <si>
    <t xml:space="preserve">Office Almirah/File cabinet </t>
  </si>
  <si>
    <t xml:space="preserve">Godrej make </t>
  </si>
  <si>
    <t>Laptop</t>
  </si>
  <si>
    <t>4th Gen Core i5 Processor, windows 8/10</t>
  </si>
  <si>
    <t xml:space="preserve">Number </t>
  </si>
  <si>
    <t>Paper A-4 Power 75GSM</t>
  </si>
  <si>
    <t>75GSM</t>
  </si>
  <si>
    <t>Rim</t>
  </si>
  <si>
    <t>Paper A-3 Power 75GSM</t>
  </si>
  <si>
    <t>Binder Clip 19mm</t>
  </si>
  <si>
    <t>19mm</t>
  </si>
  <si>
    <t>Pkt</t>
  </si>
  <si>
    <t>Binder Clip 41mm</t>
  </si>
  <si>
    <t>41mm</t>
  </si>
  <si>
    <t>Cello Tape white 1/2" ( 12 pcs)</t>
  </si>
  <si>
    <t>1/2"</t>
  </si>
  <si>
    <t>No</t>
  </si>
  <si>
    <t>Cello Tape white 1" ( 6 pcs)</t>
  </si>
  <si>
    <t>1"</t>
  </si>
  <si>
    <t>Brown Packing Tape 2" (6Pcs)</t>
  </si>
  <si>
    <t>2"</t>
  </si>
  <si>
    <t>Dak Pad Leather</t>
  </si>
  <si>
    <t>Leather</t>
  </si>
  <si>
    <t>Dak Pad Ordinary Good Quality</t>
  </si>
  <si>
    <t>Eraser</t>
  </si>
  <si>
    <t>File Index /Box Type  (Good Quality)</t>
  </si>
  <si>
    <t>Box Type</t>
  </si>
  <si>
    <t>File Cover Plastic Strip Type</t>
  </si>
  <si>
    <t>Strip Type</t>
  </si>
  <si>
    <t>File Cover Plastic ( Solo Recycle Spring Cobra)</t>
  </si>
  <si>
    <t>Solo Recycle Spring Cobra</t>
  </si>
  <si>
    <t>Fevi Stick Big Size</t>
  </si>
  <si>
    <t>Big Size</t>
  </si>
  <si>
    <t>Gum Tube</t>
  </si>
  <si>
    <t>Fevicol Tube</t>
  </si>
  <si>
    <t>Gem Clip U Medium</t>
  </si>
  <si>
    <t>Medium</t>
  </si>
  <si>
    <t>Highlighter Medium</t>
  </si>
  <si>
    <t>Note Book Spiral (Big) Matrix</t>
  </si>
  <si>
    <t>Executive Note Book ( 14*21.6cm)</t>
  </si>
  <si>
    <t>14*21.6cm</t>
  </si>
  <si>
    <t>Note Book Spiral (5"x8") 200pages</t>
  </si>
  <si>
    <t>(5"x8") 200pages</t>
  </si>
  <si>
    <t>Note Book Spiral (5"x8") 100pages</t>
  </si>
  <si>
    <t>(5"x8") 100pages</t>
  </si>
  <si>
    <t>Ball Pen Cello Blue</t>
  </si>
  <si>
    <t>Cello</t>
  </si>
  <si>
    <t>Ball Pen Cello Black</t>
  </si>
  <si>
    <t>Ball Pen Cello Red</t>
  </si>
  <si>
    <t>Pen Pilot Luxar V5</t>
  </si>
  <si>
    <t>Luxar V5</t>
  </si>
  <si>
    <t>Pencil ( Apsara/Nataraj/ Faber/Castell)</t>
  </si>
  <si>
    <t>Punch Machine 600</t>
  </si>
  <si>
    <t>Post  in Pad /Stiky  ( Flag Coloured)</t>
  </si>
  <si>
    <t>Flag Coloured</t>
  </si>
  <si>
    <t>Post  in Pad /Stiky  ( 76mmx76mm)</t>
  </si>
  <si>
    <t>76mmx76mm</t>
  </si>
  <si>
    <t>Post  in Pad /Stiky  ( 75x123mm)</t>
  </si>
  <si>
    <t>75x123mm</t>
  </si>
  <si>
    <t>Box File 24T STC</t>
  </si>
  <si>
    <t>24T STC</t>
  </si>
  <si>
    <t>Register 500Pages ( Long Size good Quality)</t>
  </si>
  <si>
    <t>500Pages</t>
  </si>
  <si>
    <t>Register 400Pages ( Long Size good Quality)</t>
  </si>
  <si>
    <t>400Pages</t>
  </si>
  <si>
    <t>Register300Pages ( Long Size good Quality)</t>
  </si>
  <si>
    <t>300Pages</t>
  </si>
  <si>
    <t>Register 200Pages ( Long Size good Quality)</t>
  </si>
  <si>
    <t>200Pages</t>
  </si>
  <si>
    <t>Register 100Pages ( Long Size good Quality)</t>
  </si>
  <si>
    <t>100Pages</t>
  </si>
  <si>
    <t>Stapler M-10</t>
  </si>
  <si>
    <t>M-10</t>
  </si>
  <si>
    <t>Staples M-10</t>
  </si>
  <si>
    <t>Stapler Big 24/6 -1M</t>
  </si>
  <si>
    <t>24/6 -1M</t>
  </si>
  <si>
    <t>L-Type plastic File</t>
  </si>
  <si>
    <t>L-Type</t>
  </si>
  <si>
    <t>Strip Plastic File</t>
  </si>
  <si>
    <t>Strip</t>
  </si>
  <si>
    <t xml:space="preserve">Flued Pen </t>
  </si>
  <si>
    <t>Drawing Folder A-3 Size with leaf</t>
  </si>
  <si>
    <t>A-3 Size with leaf</t>
  </si>
  <si>
    <t>Drawing Folder A-4 Size with leaf</t>
  </si>
  <si>
    <t>A-4 Size with leaf</t>
  </si>
  <si>
    <t>Sketch Pen</t>
  </si>
  <si>
    <t>Envelop A-3 (16x12)</t>
  </si>
  <si>
    <t>A-3 (16x12)</t>
  </si>
  <si>
    <t>Envelop A-4 (10x12)</t>
  </si>
  <si>
    <t>A-4 (10x12)</t>
  </si>
  <si>
    <t>Envelop (27x11.5cm)</t>
  </si>
  <si>
    <t>(27x11.5cm)</t>
  </si>
  <si>
    <t>Spring File Good Quality</t>
  </si>
  <si>
    <t>Marker (Permanent)</t>
  </si>
  <si>
    <t>Permanent</t>
  </si>
  <si>
    <t>Attendance Register</t>
  </si>
  <si>
    <t>Calculator (18 Digit)</t>
  </si>
  <si>
    <t>18 Digit</t>
  </si>
  <si>
    <t>Calculator (12 Digit)</t>
  </si>
  <si>
    <t>Call Bell</t>
  </si>
  <si>
    <t>Dispatch Register 350 Pages</t>
  </si>
  <si>
    <t>350 Pages</t>
  </si>
  <si>
    <t>Letter Receiving Register</t>
  </si>
  <si>
    <t>Pen Drive 32GB</t>
  </si>
  <si>
    <t>32GB</t>
  </si>
  <si>
    <t>Spirit ( 5ltr/Jerkin)</t>
  </si>
  <si>
    <t>5ltr/Jerkin</t>
  </si>
  <si>
    <t>Can</t>
  </si>
  <si>
    <t>Hand sanitizer 100ml</t>
  </si>
  <si>
    <t>100ml</t>
  </si>
  <si>
    <t>Hand Sanitizer 500ml</t>
  </si>
  <si>
    <t>500ml</t>
  </si>
  <si>
    <t>Hand Gloves (surgical )</t>
  </si>
  <si>
    <t>surgical</t>
  </si>
  <si>
    <t>Pairs</t>
  </si>
  <si>
    <t>Bleaching Powder</t>
  </si>
  <si>
    <t>Kg</t>
  </si>
  <si>
    <t>Hypochlorite (5 Ltr Jerkin)</t>
  </si>
  <si>
    <t>Spry Machine ( Battery ) 10Ltr. Tank capacity</t>
  </si>
  <si>
    <t>10Ltr. Tank capacity</t>
  </si>
  <si>
    <t>Three Layer Cotton Mask</t>
  </si>
  <si>
    <t>Cotton</t>
  </si>
  <si>
    <t>Thermal Scanner</t>
  </si>
  <si>
    <t>Hand Wash ( Dettol/Lifeboy)</t>
  </si>
  <si>
    <t>Hand Wash Refill Pouch 5ltr capacity</t>
  </si>
  <si>
    <t>5ltr capacity</t>
  </si>
  <si>
    <t>Cotton Hand Gloves</t>
  </si>
  <si>
    <t>Steel Reinforcement</t>
  </si>
  <si>
    <t>Grade- 500</t>
  </si>
  <si>
    <t>Cement</t>
  </si>
  <si>
    <t>PPC</t>
  </si>
  <si>
    <t>Structural steel</t>
  </si>
  <si>
    <t>E 350 BR</t>
  </si>
  <si>
    <t>Aluminium works</t>
  </si>
  <si>
    <t>Min Anodic coating AC 15</t>
  </si>
  <si>
    <t>KG</t>
  </si>
  <si>
    <t>Glass works</t>
  </si>
  <si>
    <t>6mm thick toughened</t>
  </si>
  <si>
    <t>SQM</t>
  </si>
  <si>
    <t>Stainless steel</t>
  </si>
  <si>
    <t>Grade 304</t>
  </si>
  <si>
    <t>Granite stone</t>
  </si>
  <si>
    <t>18mm thick</t>
  </si>
  <si>
    <t>Vitrified tiles</t>
  </si>
  <si>
    <t>16mm thick</t>
  </si>
  <si>
    <t>Concrete tiles</t>
  </si>
  <si>
    <t>Grade M50</t>
  </si>
  <si>
    <t>PSC Sleepers for Plain Track as per RDSO Drg No T-2496</t>
  </si>
  <si>
    <t>-</t>
  </si>
  <si>
    <t>PSC Sleepers for Plain Track as per RDSO Drg No T-6899</t>
  </si>
  <si>
    <t>PSC T/O Sleepers (1 in 12)</t>
  </si>
  <si>
    <t>Set</t>
  </si>
  <si>
    <t>PSC T/O Sleepers (1in 8.5)</t>
  </si>
  <si>
    <t>ERC(T-3701) Mk-III protected by anti corrosive paint (Excluding Points and Crossing)</t>
  </si>
  <si>
    <t>Glued Joint 60 Kg(T-5843)</t>
  </si>
  <si>
    <t>Supply of full set of 60Kg 1 in 12 points and crossing as per RDSO Drg No T-4218,4219 &amp; 4220 with curved switches CMS crossing, lead rails with all -fittings and fastenings complete set but excluding PSC Sleepers.</t>
  </si>
  <si>
    <t>Supply of full set of 60Kg 1 in 8.5 points and crossing as per RDSO Drg No T-4865,4966&amp;4967 with curved switches CMS crossing, lead rails with all fittings and fastenings. complete set but excluding PSC Sleepers</t>
  </si>
  <si>
    <t>Composite supply of thermit portion 60 Kg 90 UTS SKV</t>
  </si>
  <si>
    <t>Electrical</t>
  </si>
  <si>
    <t>HT Cables</t>
  </si>
  <si>
    <t>6.6KV grade</t>
  </si>
  <si>
    <t>LT Cables</t>
  </si>
  <si>
    <t>1.1 KV Grade</t>
  </si>
  <si>
    <t>Transformer</t>
  </si>
  <si>
    <t>6.6/.415 KV, 2500 MVA</t>
  </si>
  <si>
    <t>HT Panel</t>
  </si>
  <si>
    <t>11 KV Cubical Panel</t>
  </si>
  <si>
    <t>Main LT Panel</t>
  </si>
  <si>
    <t>1.1 KV Panel</t>
  </si>
  <si>
    <t>LT Panel</t>
  </si>
  <si>
    <t>High Mast</t>
  </si>
  <si>
    <t>20 Mtr long</t>
  </si>
  <si>
    <t>Street light Poles</t>
  </si>
  <si>
    <t>7.5Mtr long</t>
  </si>
  <si>
    <t>Street Light Luminaries</t>
  </si>
  <si>
    <t>150 Watt Light</t>
  </si>
  <si>
    <t xml:space="preserve">Pit Line Luminaries </t>
  </si>
  <si>
    <t>100 Watt Light</t>
  </si>
  <si>
    <t>UPS</t>
  </si>
  <si>
    <t>160 KVA</t>
  </si>
  <si>
    <t>HVAC System VRF/VRV unit</t>
  </si>
  <si>
    <t>Pump for Fire Fighting System</t>
  </si>
  <si>
    <t>For 70 Mtr head</t>
  </si>
  <si>
    <t>Elevator</t>
  </si>
  <si>
    <t>20 Passenger</t>
  </si>
  <si>
    <t>Escalator</t>
  </si>
  <si>
    <t>Travel Height of 6.1 Mtr</t>
  </si>
  <si>
    <t>Travellator</t>
  </si>
  <si>
    <t>Signal and Telecommunication</t>
  </si>
  <si>
    <t>CGDB/ CIB</t>
  </si>
  <si>
    <t>RDSO/SPN/TC-61/2015 (Rev. 4.0)</t>
  </si>
  <si>
    <t>TADDB</t>
  </si>
  <si>
    <t>Do</t>
  </si>
  <si>
    <t>AGDB</t>
  </si>
  <si>
    <t>GPS clock</t>
  </si>
  <si>
    <t>8 Lines MLDB</t>
  </si>
  <si>
    <t>PTZ IP Camera</t>
  </si>
  <si>
    <t>RDSO/SPN/TC-61/2019 (Rev. 5.0)</t>
  </si>
  <si>
    <t>Box Camera</t>
  </si>
  <si>
    <t>Dome Camera</t>
  </si>
  <si>
    <t>8 port Field Switch</t>
  </si>
  <si>
    <t>24 port Aggregation Switch</t>
  </si>
  <si>
    <t>Core Switch</t>
  </si>
  <si>
    <t>Network Video Recorder (NVR)</t>
  </si>
  <si>
    <t>Software consisting Network Video Management, Network Video Recorder</t>
  </si>
  <si>
    <t>Server Hardware for Video Analytic</t>
  </si>
  <si>
    <t>55 inch Display Unit</t>
  </si>
  <si>
    <t>Digital Key Board (Joystick)</t>
  </si>
  <si>
    <t>6 Core OFC</t>
  </si>
  <si>
    <t>Km</t>
  </si>
  <si>
    <t>Voice Alarm Controller</t>
  </si>
  <si>
    <t>Consignee</t>
  </si>
  <si>
    <t>Class D Power Amplifier</t>
  </si>
  <si>
    <t>Voice Alarm System</t>
  </si>
  <si>
    <t>IP65 Speaker</t>
  </si>
  <si>
    <t>Ceiling Speaker</t>
  </si>
  <si>
    <t>Noise Sensing Microphone</t>
  </si>
  <si>
    <t>The Existing Track side element shall be operated from proposed Distributed EI in Four part without any change in SIP and Route Control Chart, Supply of all Indoor materials</t>
  </si>
  <si>
    <t xml:space="preserve">RDSO/SPN/192/2005 </t>
  </si>
  <si>
    <t>System</t>
  </si>
  <si>
    <t>Earth Leakage Detector (ELD) 8 Channel</t>
  </si>
  <si>
    <t>RDSO/SPN/256/2002 or latest amendment</t>
  </si>
  <si>
    <t>Data Logger</t>
  </si>
  <si>
    <t>IRS:S; 99/2006 (amdt. 3)</t>
  </si>
  <si>
    <t>Integrated Power Supply (IPS)System</t>
  </si>
  <si>
    <t xml:space="preserve">RDSO/SPN/165/2012 or latest amendment </t>
  </si>
  <si>
    <t>Signaling Cables</t>
  </si>
  <si>
    <t>IRS: S 63/2014 (Rev 4.0)</t>
  </si>
  <si>
    <t>Printing and Stationery</t>
  </si>
  <si>
    <t>Paper , Ink and Laserjet Catridges etc</t>
  </si>
  <si>
    <t>RIM, Nos</t>
  </si>
  <si>
    <t>Multifunctional office Printing Machine</t>
  </si>
  <si>
    <t>Lasrjet Mono Colour-150 PPM</t>
  </si>
  <si>
    <t>Lap Top –office use</t>
  </si>
  <si>
    <t>HP make</t>
  </si>
  <si>
    <t>Maxhub – Interactive model</t>
  </si>
  <si>
    <t>Maxhub</t>
  </si>
  <si>
    <t>Logitech Camera- Video Confernace</t>
  </si>
  <si>
    <t>Logitech</t>
  </si>
  <si>
    <t>Contact Wire</t>
  </si>
  <si>
    <t>107 sq. mm Electrolytic grade copper</t>
  </si>
  <si>
    <t>Catenary</t>
  </si>
  <si>
    <t>65 sq. mm Cadmium-Copper</t>
  </si>
  <si>
    <t xml:space="preserve">MT </t>
  </si>
  <si>
    <t>Traction Transformers</t>
  </si>
  <si>
    <t>132/25kV, 21.6/30.24 MVA</t>
  </si>
  <si>
    <t>Structural Steel</t>
  </si>
  <si>
    <t>Air Conditions</t>
  </si>
  <si>
    <t>10 Nos</t>
  </si>
  <si>
    <t>42,500/-</t>
  </si>
  <si>
    <t>Inverter sets with Battery</t>
  </si>
  <si>
    <t>4 nos.</t>
  </si>
  <si>
    <t>Water Pumps Domestic</t>
  </si>
  <si>
    <t>5 nos.</t>
  </si>
  <si>
    <t>Digital Multifunction Photocopy machines</t>
  </si>
  <si>
    <t>2 no.</t>
  </si>
  <si>
    <t>Electric Heaters</t>
  </si>
  <si>
    <t>10 nos.</t>
  </si>
  <si>
    <t>Battery 120AH for UPS</t>
  </si>
  <si>
    <t>34 nos.</t>
  </si>
  <si>
    <t>Voltage stablizers</t>
  </si>
  <si>
    <t>3 nos.</t>
  </si>
  <si>
    <t>Desktops</t>
  </si>
  <si>
    <t>7 Nos.</t>
  </si>
  <si>
    <t>45,000/-peace (approx.)</t>
  </si>
  <si>
    <t>Cartridges</t>
  </si>
  <si>
    <t>Antivirus-</t>
  </si>
  <si>
    <t>Stationeries</t>
  </si>
  <si>
    <t>CRM &amp; Chemicals</t>
  </si>
  <si>
    <t>Glassware Caliberation</t>
  </si>
  <si>
    <t>Misc. Items reqd.</t>
  </si>
  <si>
    <t>Cartridge</t>
  </si>
  <si>
    <t>Misc. (Sanitizer, Masks  &amp; Gloves)</t>
  </si>
  <si>
    <t>A4 Sheet</t>
  </si>
  <si>
    <t>Printing, Procurement of Files, Letter Head &amp; Envelope</t>
  </si>
  <si>
    <t>Other Stationery Items (Pen, folders, stapler pins, flag stick, tape, glue etc.)</t>
  </si>
  <si>
    <t>Antivirus</t>
  </si>
  <si>
    <t>Cleaning &amp; Sanitization items</t>
  </si>
  <si>
    <t>A4 PAPER RIM BOX</t>
  </si>
  <si>
    <t>Stationary, Cleaning &amp; Sanitization items</t>
  </si>
  <si>
    <t>Housekeeping items ( Phenyl, Colin, Handwash, Jhadu, Pocha, Tissue Box, Table Cleaning Cloth)</t>
  </si>
  <si>
    <t>Stationary items ( A4 Paper Rim, Register, File, Box File, Pen, Pencl, Rubber, Stappler Pin, Punching Machine)</t>
  </si>
  <si>
    <t>Laptop/Desktop</t>
  </si>
  <si>
    <t>Tonner Cartridge</t>
  </si>
  <si>
    <t>Printing &amp; Office Stationary</t>
  </si>
  <si>
    <t>Furniture for Office &amp; Guest House</t>
  </si>
  <si>
    <t>Cab &amp; Taxi Hiring</t>
  </si>
  <si>
    <t>Manpower Hiring</t>
  </si>
  <si>
    <t>Office Stationery</t>
  </si>
  <si>
    <t>Computer</t>
  </si>
  <si>
    <t>Vehicle Hire</t>
  </si>
  <si>
    <t>Air Condition</t>
  </si>
  <si>
    <t>Security Services</t>
  </si>
  <si>
    <t>Stationary</t>
  </si>
  <si>
    <t xml:space="preserve">Printer catridge </t>
  </si>
  <si>
    <t xml:space="preserve">A4 paper </t>
  </si>
  <si>
    <t xml:space="preserve">Pkt. </t>
  </si>
  <si>
    <t>Hand sanitizer</t>
  </si>
  <si>
    <t>liter</t>
  </si>
  <si>
    <t>File cover</t>
  </si>
  <si>
    <t>No.</t>
  </si>
  <si>
    <t xml:space="preserve">Safety Shoe </t>
  </si>
  <si>
    <t>Pair</t>
  </si>
  <si>
    <t>Safety Jacket</t>
  </si>
  <si>
    <t>Nos.</t>
  </si>
  <si>
    <t>Other Misc items required urgently for project as availability in GeM portal</t>
  </si>
  <si>
    <t>Lump sum</t>
  </si>
  <si>
    <t>Computers</t>
  </si>
  <si>
    <t>Office Furniture &amp; Equipments</t>
  </si>
  <si>
    <t>Camera &amp; other accessories for Video Conferencing</t>
  </si>
  <si>
    <t>Hiring Vehicle</t>
  </si>
  <si>
    <t>Maxhub - Video Conferencing Screen</t>
  </si>
  <si>
    <t>Desktop</t>
  </si>
  <si>
    <t>Intel Core i5/ Core i7, 8/16 GB RAM, 256/512 GB SSD</t>
  </si>
  <si>
    <t>Network Printers</t>
  </si>
  <si>
    <t>High end Multi-Function Printers (MFP)</t>
  </si>
  <si>
    <t>MFP Laser colour Printer</t>
  </si>
  <si>
    <t>Plotters</t>
  </si>
  <si>
    <t>Computer AMC</t>
  </si>
  <si>
    <t>QuickHeal, Indian Brand</t>
  </si>
  <si>
    <t>Web Cam Speaker + Head Phone</t>
  </si>
  <si>
    <t>Other software</t>
  </si>
  <si>
    <t>MS-Projects, Primavera, Adobe, Autocad</t>
  </si>
  <si>
    <t>Misc. item like SSD, Keyboard, mouse</t>
  </si>
  <si>
    <t>Desk type Analog Phone</t>
  </si>
  <si>
    <t>32" TV for Meeting Room</t>
  </si>
  <si>
    <t>100" Interactive Display</t>
  </si>
  <si>
    <t>Xerox Paper</t>
  </si>
  <si>
    <t>Antivirus Software</t>
  </si>
  <si>
    <t>MS Project &amp; other Software</t>
  </si>
  <si>
    <t>Other Msc. Office stationery</t>
  </si>
  <si>
    <t>Printer</t>
  </si>
  <si>
    <t>Desktop/Laptop</t>
  </si>
  <si>
    <t>Bed</t>
  </si>
  <si>
    <t>Chair</t>
  </si>
  <si>
    <t>Table</t>
  </si>
  <si>
    <t>Almirah</t>
  </si>
  <si>
    <t>Cooler</t>
  </si>
  <si>
    <t>Gyser</t>
  </si>
  <si>
    <t>R.O.</t>
  </si>
  <si>
    <t>Stationery</t>
  </si>
  <si>
    <t>Miscellaneous Exp. Sanitization Etc.</t>
  </si>
  <si>
    <t>Copper Conductor</t>
  </si>
  <si>
    <t>OHE Catenary Contact, Jumper Material</t>
  </si>
  <si>
    <t>Metric Ton</t>
  </si>
  <si>
    <t>Steel Structure</t>
  </si>
  <si>
    <t>OHE Structure and Bracket Galvanised Steel Material</t>
  </si>
  <si>
    <t>Steel</t>
  </si>
  <si>
    <t xml:space="preserve">Sleeper </t>
  </si>
  <si>
    <t>Per 1000 nos</t>
  </si>
  <si>
    <t>Reinforcement Steel</t>
  </si>
  <si>
    <t>Fe 500D</t>
  </si>
  <si>
    <t>E350, E250</t>
  </si>
  <si>
    <t>60 Kg (260M) Rails</t>
  </si>
  <si>
    <t>IRS T-12-2009</t>
  </si>
  <si>
    <t>Wide Base PSC Sleeper</t>
  </si>
  <si>
    <t>RDSO Drg No-T-8527</t>
  </si>
  <si>
    <t>Metal Liner</t>
  </si>
  <si>
    <t>RDSO Drg No-T8616/8617</t>
  </si>
  <si>
    <t>Set (Two No)</t>
  </si>
  <si>
    <t>GRSP 10 MM</t>
  </si>
  <si>
    <t>RDSO Drg No-T-8528</t>
  </si>
  <si>
    <t>ERC Mark-V</t>
  </si>
  <si>
    <t>RDSO Drg No-T-5919</t>
  </si>
  <si>
    <t>GFN Liner</t>
  </si>
  <si>
    <t>RDSO Drg No-T-6928/6939</t>
  </si>
  <si>
    <t>169 TKM including supply and transportation of misc. Track Fittings (Guard Rail bridge approaches, LC and Tools and Plants, inspection trollies etc.</t>
  </si>
  <si>
    <t>Mechanized Track Laying with NTC Machine including supply of track fittings from Ancheli (DFC Ch.176+240 to 101+558 From Gholvad to Vaitarana, including Crossing station yards in Maharashtra State</t>
  </si>
  <si>
    <t>154 TKM including supply and transportation of misc. Track Fittings (Guard Rail bridge approaches, LC and Tools and Plants, inspection trollies etc.</t>
  </si>
  <si>
    <t>Construction of Depot Building, Residential Quarters, Maintenance Facility, Circulation Area in station/depot for proposed DFC Crossing Stations</t>
  </si>
  <si>
    <t>Building works</t>
  </si>
  <si>
    <t>Construction of ROB at Palghar and Saphale in Maharashtra State</t>
  </si>
  <si>
    <t>Road Over Bridge works</t>
  </si>
  <si>
    <t>Construction of ROB at Valsad and Vapi in Gujarat State</t>
  </si>
  <si>
    <t>Construction of ROB at Boisar in Maharashtra State</t>
  </si>
  <si>
    <t>Supply of 50mm nominal size machine crushed stone ballast between Gholvad to Sachin in Gujarat State</t>
  </si>
  <si>
    <t>Ballast Supply</t>
  </si>
  <si>
    <t>Supply of 50 mm nominal size machine crushed stone ballast at Maharashtra between Gholvad to Vaitarana in Maharashtra State</t>
  </si>
  <si>
    <t>Manufacture, supply &amp; transportation of HYSD reinforcement steel in Gujarat State</t>
  </si>
  <si>
    <t>Manufacture, supply &amp; transportation of HYSD reinforcement steel in Maharashtra State</t>
  </si>
  <si>
    <t>Supplies of precast toe side drain elements in Maharashtra State</t>
  </si>
  <si>
    <t>Fuji Corporation or equivalent standard</t>
  </si>
  <si>
    <t>RM</t>
  </si>
  <si>
    <t>Supplies of precast toe side drain elements in Gujarat State</t>
  </si>
  <si>
    <t>Flash Butt Welding of HH rails and handling, including loading of 250m welded panels into the material wagons, using IRCON’s FBW Plant &amp; Portal Gantries at Ancheli Depot in Gujarat and Palghar Depot in Maharashtra State</t>
  </si>
  <si>
    <t>On track welding and de-stressing of NTC linked HH Rail track to form LWR/CWR using Contractor’s own FBW Machine/Super-puller in Gujarat and Maharashtra State</t>
  </si>
  <si>
    <t>AT Welding of HH rail track using Contractor’s own equipment &amp; portions in Gujarat and Maharashtra State</t>
  </si>
  <si>
    <t>Manufacture, supply and transportation of improved Switch Expansion Joints 60 Kg as per RT 2922 and Friction Buffer Stops in Gujarat and Maharashtra State</t>
  </si>
  <si>
    <t>Construction &amp; Providing of Roofing with Structural steel &amp; Corrugated GI sheets on approaches of Road under Bridges in Gujarat and Maharashtra</t>
  </si>
  <si>
    <t>Construction of 4-lane Temporary LCs 17 Nos and at Boisar in Gujarat and Maharashtra State</t>
  </si>
  <si>
    <t>Lighting of proposed New DFC Stations at Gholvad, Pardi &amp; Ancheli including electrification, supply and fitting of electrical appliances, Outdoor Lighting, Yard Lighting, Platform Lighting, Circulation Area etc.</t>
  </si>
  <si>
    <t>E.I</t>
  </si>
  <si>
    <t>RDSO specs</t>
  </si>
  <si>
    <t>IPS</t>
  </si>
  <si>
    <t>Various signal &amp; telecom Cables</t>
  </si>
  <si>
    <t>Axle counter</t>
  </si>
  <si>
    <t>Batteries, chargers, Chokes, Resistances</t>
  </si>
  <si>
    <t>Rail 60kg</t>
  </si>
  <si>
    <t>F.F</t>
  </si>
  <si>
    <t>sleeper</t>
  </si>
  <si>
    <t>PSC</t>
  </si>
  <si>
    <t>1,00,000</t>
  </si>
  <si>
    <t>ERC</t>
  </si>
  <si>
    <t>MK-V</t>
  </si>
  <si>
    <t>2,00,000</t>
  </si>
  <si>
    <t>Liner</t>
  </si>
  <si>
    <t>Metal</t>
  </si>
  <si>
    <t>CGRSP</t>
  </si>
  <si>
    <t>10mm Thick</t>
  </si>
  <si>
    <t>SEJ</t>
  </si>
  <si>
    <t>Imp.SEJ</t>
  </si>
  <si>
    <t>Printer Desktop/Lapt op</t>
  </si>
  <si>
    <t>HP/DELL</t>
  </si>
  <si>
    <t>Good quality</t>
  </si>
  <si>
    <t>year</t>
  </si>
  <si>
    <t>Furniture/B ed/AC etc</t>
  </si>
  <si>
    <t xml:space="preserve">Structural steel for Girder </t>
  </si>
  <si>
    <t xml:space="preserve">  IS:2062, ‘B0’ Grade</t>
  </si>
  <si>
    <t>TMT Reinforcement bars</t>
  </si>
  <si>
    <t>OPC-43/53</t>
  </si>
  <si>
    <t>Fish Plates</t>
  </si>
  <si>
    <t>T-5915</t>
  </si>
  <si>
    <t>T-3701(Alt-4)</t>
  </si>
  <si>
    <t>GRSP</t>
  </si>
  <si>
    <t>T-3711</t>
  </si>
  <si>
    <t>Small &amp; Misc. items</t>
  </si>
  <si>
    <t>LS</t>
  </si>
  <si>
    <t xml:space="preserve">Printer Cartage </t>
  </si>
  <si>
    <t>HP TONER Q 5949A</t>
  </si>
  <si>
    <t>Each</t>
  </si>
  <si>
    <t>HP INK C6615-DA</t>
  </si>
  <si>
    <t>HP  INK C6625 AA (17)</t>
  </si>
  <si>
    <t>HP  INK 51645 A BLACK</t>
  </si>
  <si>
    <t>HP  INK C 6578 DA</t>
  </si>
  <si>
    <t>HP  INK C8727A BLACK</t>
  </si>
  <si>
    <t>HP  INK C8728 COL</t>
  </si>
  <si>
    <t>HP  INK C6657A BLACK</t>
  </si>
  <si>
    <t>HP C4844 AA BLACK(10)</t>
  </si>
  <si>
    <t>HP 4911A  (82) CEYAN</t>
  </si>
  <si>
    <t>HP 4912A (82) YELLOW</t>
  </si>
  <si>
    <t>HP 4913A (82) MAGENTA</t>
  </si>
  <si>
    <t>HP  INK INKC6656A COL</t>
  </si>
  <si>
    <t>HPTONER Q-2612/AC</t>
  </si>
  <si>
    <t>HP TONERC7115 A</t>
  </si>
  <si>
    <t>HP INK 9351 AA (21)</t>
  </si>
  <si>
    <t>HP  INK C9352AA (22)</t>
  </si>
  <si>
    <t>HP TONER Q6511A</t>
  </si>
  <si>
    <t>HP TONER Q7516-A</t>
  </si>
  <si>
    <t>HP TONERC 9730/AC</t>
  </si>
  <si>
    <t>HP TONER C9731/AC</t>
  </si>
  <si>
    <t>HP TONER A9732/AC</t>
  </si>
  <si>
    <t>HP  INK CZ637 (46) BLACK</t>
  </si>
  <si>
    <t>HP INK CC653AA 901 BLACK</t>
  </si>
  <si>
    <t>HP INK CC656AA(901) COLOR</t>
  </si>
  <si>
    <t>VERBATIM DVRW 4.7 GB</t>
  </si>
  <si>
    <t>HP INK CC 640 ZZ (818) BLACK</t>
  </si>
  <si>
    <t>HP INK CC 643 ZZ (818) COL</t>
  </si>
  <si>
    <t>HP TONER CC 388A/AC</t>
  </si>
  <si>
    <t>HP INK CD 975 AA (920 XL)</t>
  </si>
  <si>
    <t xml:space="preserve"> HP INK CD 972/973/974AA(920 - COL)</t>
  </si>
  <si>
    <t xml:space="preserve"> HP TONER CB 541/542/543A CYM</t>
  </si>
  <si>
    <t>HP TONER CE 278 AC</t>
  </si>
  <si>
    <t>HP INK C4906A( 940 XL BLACK)</t>
  </si>
  <si>
    <t>HP INKC4907A( 940XL - CYAN)</t>
  </si>
  <si>
    <t>HP INKC4908A ( 940XL) - MANGENTA</t>
  </si>
  <si>
    <t>HP INKC4909 A (940XL) YELLOW</t>
  </si>
  <si>
    <t>HP INK - 802 BLACK CH563ZZ</t>
  </si>
  <si>
    <t>HP INK- 802 COLCH564ZZ</t>
  </si>
  <si>
    <t>HP INKCD887/888 AA(703)</t>
  </si>
  <si>
    <t>HP TONER CE320A BLACK</t>
  </si>
  <si>
    <t>HP TONER CE321,322,323A CYM</t>
  </si>
  <si>
    <t>HP INK CC660AA(702) BLACK</t>
  </si>
  <si>
    <t>SAMSUNG TONER K 4073S CLP-321 BLACK</t>
  </si>
  <si>
    <t>SAMSUNG TONER K 4073S CLP-321 C,Y,M COL</t>
  </si>
  <si>
    <t>HP INK CZ 121 BLACK (685)</t>
  </si>
  <si>
    <t>HP INK CZ 122,123,124,C,Y,M (685)</t>
  </si>
  <si>
    <t>HP TONER CE310A BLACK</t>
  </si>
  <si>
    <t>HP TONER CE311A,312A,313A CYM</t>
  </si>
  <si>
    <t>HP INK CZ 107AA (678) BLACK</t>
  </si>
  <si>
    <t>HP INK 045 BLACK(950XL)</t>
  </si>
  <si>
    <t>HP INK HP INK 046,047,048 COL(951XL)</t>
  </si>
  <si>
    <t>HP TONER 255A  CE- 255A</t>
  </si>
  <si>
    <t>HP TONER CE410A BLACK</t>
  </si>
  <si>
    <t>HP TONER CE411A,412A,413A CYM</t>
  </si>
  <si>
    <t xml:space="preserve">HP TONER  CE-280A </t>
  </si>
  <si>
    <t>HP TONER C9733A/AC</t>
  </si>
  <si>
    <t>HP INK CN 053 AA BLACK (932XL)</t>
  </si>
  <si>
    <t>HP INK CN054/55/56AA CYM (933XL)</t>
  </si>
  <si>
    <t>HP-INK   B3P19/20/21/22/23/24A(727)  130ML</t>
  </si>
  <si>
    <t>HP TONER CF410A BLACK</t>
  </si>
  <si>
    <t>HP TONER CF411A,412A,413A CYM</t>
  </si>
  <si>
    <t>HP INK C2P23AA(934 XL BLACK)</t>
  </si>
  <si>
    <t>HP INK C2P24A/25A/26AA CYM (935XL) Col</t>
  </si>
  <si>
    <t xml:space="preserve">HP TONER  CE-285A </t>
  </si>
  <si>
    <t>TONER BROTHER TN-261 BK</t>
  </si>
  <si>
    <t>TONER BROTHER TN-261 CYM</t>
  </si>
  <si>
    <t>HP INK LOS/72AA(955XL BLACK)</t>
  </si>
  <si>
    <t xml:space="preserve">HP INK LOS63,66,69AA CYM (955XL) </t>
  </si>
  <si>
    <t>CANON NPG-67TONER BLACK</t>
  </si>
  <si>
    <t>CANON NPG-67 TONER COL</t>
  </si>
  <si>
    <t>SAMSUNG TONER K MLT-D108S/SEE ML 1640/2240</t>
  </si>
  <si>
    <t xml:space="preserve">16 GB PEN DRIVE METAL3.0 </t>
  </si>
  <si>
    <t>32 GB PEN DRIVE METAL3.0</t>
  </si>
  <si>
    <t>64 GB PEN DRIVE METAL3.0</t>
  </si>
  <si>
    <t>1TB HARD DRIVE EXTERNAL (TRANSCEND /SEAGATE/WD)</t>
  </si>
  <si>
    <t>INK BROTHER TN 2025</t>
  </si>
  <si>
    <t>RICKO 2503S BLACK</t>
  </si>
  <si>
    <t>RICKO 2503S CYM COL</t>
  </si>
  <si>
    <t>EPSON T-6642,43,44 COL</t>
  </si>
  <si>
    <t>CANON 2700XL BLACK</t>
  </si>
  <si>
    <t>CANON 2700XL C,Y,M COL</t>
  </si>
  <si>
    <t>HP INK 803 BLACK</t>
  </si>
  <si>
    <t>HP INK 803  COL</t>
  </si>
  <si>
    <t>RICKO 250/467543 BLACK</t>
  </si>
  <si>
    <t>RICKO 250/467544,45,46,CYM COL</t>
  </si>
  <si>
    <t>HP INK 680 BLACK</t>
  </si>
  <si>
    <t>HP INK 680 COL</t>
  </si>
  <si>
    <t>CANON PG 240 BLACK</t>
  </si>
  <si>
    <t>CANON CL 241 COL</t>
  </si>
  <si>
    <t>CANON PG 89 BLACK</t>
  </si>
  <si>
    <t>CANON CL 99 COL</t>
  </si>
  <si>
    <t>HP TONER 287 A      BLACK  (87 A)</t>
  </si>
  <si>
    <t>HP INK CZ 108AA 678 COL</t>
  </si>
  <si>
    <t xml:space="preserve"> HP TONER CB 540 BLACK</t>
  </si>
  <si>
    <t>Pen Drive</t>
  </si>
  <si>
    <t xml:space="preserve"> 8 GB PEN DRIVE METAL2.0 </t>
  </si>
  <si>
    <t>Photo Copy Paper A-4 Size</t>
  </si>
  <si>
    <t>PHOTO COPIER PAPER  JK A-4 210X297 CM/2-34 KG JK MILL500 SHEETS</t>
  </si>
  <si>
    <t>REAM</t>
  </si>
  <si>
    <t>Photo Copy Paper A-3 Size</t>
  </si>
  <si>
    <t>PHOTO COPIER PAPER  JK A-3 75 GSM 297X420MM/4.68KG  500 SHEET IN A REAM</t>
  </si>
  <si>
    <t>Security Services ( Ex Service man)</t>
  </si>
  <si>
    <t>Ex Service Man</t>
  </si>
  <si>
    <t xml:space="preserve">Driver Services </t>
  </si>
  <si>
    <t>Driver</t>
  </si>
  <si>
    <t>MTS services</t>
  </si>
  <si>
    <t xml:space="preserve">MTS </t>
  </si>
  <si>
    <t>Receiptionist</t>
  </si>
  <si>
    <t xml:space="preserve">Office assistant </t>
  </si>
  <si>
    <t>Sanitizer</t>
  </si>
  <si>
    <t>Litre</t>
  </si>
  <si>
    <t>UV disinfection Box</t>
  </si>
  <si>
    <t>UV Disinfection tower</t>
  </si>
  <si>
    <t>Miscellaneous item ( As per requirement )</t>
  </si>
  <si>
    <t>Tea &amp; Coffee materials</t>
  </si>
  <si>
    <t>52 Kg Rails</t>
  </si>
  <si>
    <t>_</t>
  </si>
  <si>
    <t>Ballast</t>
  </si>
  <si>
    <t>Cum</t>
  </si>
  <si>
    <t>Sr. No.</t>
  </si>
  <si>
    <t>Description of Item</t>
  </si>
  <si>
    <t>Broad Specification Parameters</t>
  </si>
  <si>
    <t>Qty</t>
  </si>
  <si>
    <t>Accounting Unit (Nos/Kilo-meters/ Tonne...)</t>
  </si>
  <si>
    <t>Estimated Value of Procurement INR (Lacs)</t>
  </si>
  <si>
    <t>CIVIL ITEMS</t>
  </si>
  <si>
    <t>IT Items</t>
  </si>
  <si>
    <t>Administration</t>
  </si>
  <si>
    <t xml:space="preserve"> </t>
  </si>
  <si>
    <t>TMT Fe 500 &amp; Fe 500D</t>
  </si>
  <si>
    <t>Cleaning and sanitization items (Phenyl, Lizol, Harpic, Sanitizers etc.)</t>
  </si>
  <si>
    <t>Other stationery items (Pen, Folders, stapler pins, flag stick, tape, glue etc.)</t>
  </si>
  <si>
    <t>A4 Sheets</t>
  </si>
  <si>
    <t>Cartridges (12A, 88A, 802-Color &amp; black, 685, Photocopy Machine)</t>
  </si>
  <si>
    <t>Sodium hypocloride</t>
  </si>
  <si>
    <t>Accounting Unit (Nos/ Kilo-meters/ Tonne...)</t>
  </si>
  <si>
    <t>Estimated Value of Procurement INR (Lacks)</t>
  </si>
  <si>
    <t>CIVIL</t>
  </si>
  <si>
    <t>Mono block 60 Kg Sleeper</t>
  </si>
  <si>
    <t>RDSO/T-2496</t>
  </si>
  <si>
    <t>1,01,000</t>
  </si>
  <si>
    <t>Fan Shaped Sleeper 60 Kg  1 in 12</t>
  </si>
  <si>
    <t>RDSO/T-4218</t>
  </si>
  <si>
    <t>Fan Shaped Sleeper 60 Kg  1 in 8.5</t>
  </si>
  <si>
    <t>RDSO/T-4865</t>
  </si>
  <si>
    <t xml:space="preserve">CMS crossing </t>
  </si>
  <si>
    <t>RDSO/T-4220 RDSO/T-4967</t>
  </si>
  <si>
    <t>ADMIN</t>
  </si>
  <si>
    <t>IT</t>
  </si>
  <si>
    <t>HP</t>
  </si>
  <si>
    <t>ELECTRICAL ITEMS</t>
  </si>
  <si>
    <t>DG Sets</t>
  </si>
  <si>
    <t xml:space="preserve">1500kVA </t>
  </si>
  <si>
    <t>11kV &amp; 33kV Cables</t>
  </si>
  <si>
    <t>KM</t>
  </si>
  <si>
    <t>Transformers</t>
  </si>
  <si>
    <t>Power &amp; Distribution Transormers</t>
  </si>
  <si>
    <t xml:space="preserve">LT Cables </t>
  </si>
  <si>
    <t>1.1kV Cables</t>
  </si>
  <si>
    <t>Ventilation Fans</t>
  </si>
  <si>
    <t>Jet &amp; Axial Fans</t>
  </si>
  <si>
    <t>Switchgears</t>
  </si>
  <si>
    <t>Panel board</t>
  </si>
  <si>
    <t>Firefighting equipment</t>
  </si>
  <si>
    <t>Pipes, pumps, etc.</t>
  </si>
  <si>
    <t>SCADA equipment</t>
  </si>
  <si>
    <t>Hardware &amp; Software</t>
  </si>
  <si>
    <t>RDSO/T-3740</t>
  </si>
  <si>
    <t>2,64,000</t>
  </si>
  <si>
    <t>RDSO/T-3711</t>
  </si>
  <si>
    <t>2,02,000</t>
  </si>
  <si>
    <t>RDSO/T- 5919 </t>
  </si>
  <si>
    <t>4,04,000</t>
  </si>
  <si>
    <t>RDSO/T-3706/3723</t>
  </si>
  <si>
    <t>TOTAL</t>
  </si>
  <si>
    <t>Accounting Unit (Nos/ Kilo-meters/Tonne...)</t>
  </si>
  <si>
    <t>60 Kg rails and fastening (LWR) rails including all fittings (complete track)</t>
  </si>
  <si>
    <t>60Kg Rail</t>
  </si>
  <si>
    <t>MBC Sleepers &amp; Fastening 1660 Sleepers per Km</t>
  </si>
  <si>
    <t>MBC Sleepers</t>
  </si>
  <si>
    <t>1 /12  Turn /outs</t>
  </si>
  <si>
    <t>Turn-out</t>
  </si>
  <si>
    <t>1/ 16 Turn outs</t>
  </si>
  <si>
    <t xml:space="preserve">Material Trolley </t>
  </si>
  <si>
    <t>Mechanical Trolley</t>
  </si>
  <si>
    <t xml:space="preserve">60 KG </t>
  </si>
  <si>
    <t xml:space="preserve">Sleepers </t>
  </si>
  <si>
    <t>ELECTRICAL</t>
  </si>
  <si>
    <t>Motor Trolley</t>
  </si>
  <si>
    <t>S&amp;T</t>
  </si>
  <si>
    <t>1,60,000</t>
  </si>
  <si>
    <t>set</t>
  </si>
  <si>
    <t xml:space="preserve">Numbers </t>
  </si>
  <si>
    <t>Printer Desktop/Laptop</t>
  </si>
  <si>
    <t xml:space="preserve">Staples 24/6 </t>
  </si>
  <si>
    <t>Board Pin</t>
  </si>
  <si>
    <t>PKt</t>
  </si>
  <si>
    <t>Sharpener</t>
  </si>
  <si>
    <t>Paper Cutter (Big)</t>
  </si>
  <si>
    <t>(Big)</t>
  </si>
  <si>
    <t>Hand Gloves ( surgical )</t>
  </si>
  <si>
    <t>Furniture/Bed/ AC etc</t>
  </si>
  <si>
    <t>Civil</t>
  </si>
  <si>
    <t>6.6/.415 KV, 2000 MVA</t>
  </si>
  <si>
    <t>7.5 Mtr long</t>
  </si>
  <si>
    <t>160/200 KVA</t>
  </si>
  <si>
    <t>HVAC System Chiller Unit</t>
  </si>
  <si>
    <t>For 80/ 70 Mtr head</t>
  </si>
  <si>
    <t>20/26 Passenger</t>
  </si>
  <si>
    <t>Travel Height of 6.6/6.1Mtr</t>
  </si>
  <si>
    <t>Travel Height of 6.1/7.0Mtr</t>
  </si>
  <si>
    <t>GI for Mast/TTC/Portal</t>
  </si>
  <si>
    <t>OHE Mast/ TTC /Portal</t>
  </si>
  <si>
    <t>Tons</t>
  </si>
  <si>
    <t>Copper Contact Wire</t>
  </si>
  <si>
    <t>107 sqmm</t>
  </si>
  <si>
    <t>Copper Catinary Wire</t>
  </si>
  <si>
    <t>65 sqmm</t>
  </si>
  <si>
    <t>The Proposed Track side element shall be operated from  Distributed EI in Four part with new Route Control Chart, Supply of all Indoor materials</t>
  </si>
  <si>
    <t>LC Gate</t>
  </si>
  <si>
    <t>RDSO/SPN/208/2012  Ver.2.0</t>
  </si>
  <si>
    <t>MSDAC + Tool Kit</t>
  </si>
  <si>
    <t>RDSO/SPN/176/2013 (Ver.3)</t>
  </si>
  <si>
    <t>IRS Type Electric Point M/c</t>
  </si>
  <si>
    <t>IRS:S 24/2002</t>
  </si>
  <si>
    <t>IP EPABX system</t>
  </si>
  <si>
    <t>RDSO inspection</t>
  </si>
  <si>
    <t>Digital Phones</t>
  </si>
  <si>
    <t>Analog Phones</t>
  </si>
  <si>
    <t>SMPS Based Power Supply</t>
  </si>
  <si>
    <t>RDSO/SPN/TL/23/99 Ver.4.0 Amdt 1.0</t>
  </si>
  <si>
    <t>SMF VRLS Battery Set rating 24V/200 AH</t>
  </si>
  <si>
    <t>IRS: S - 93/96  Amdt. 1</t>
  </si>
  <si>
    <t>PDMUX 2MB</t>
  </si>
  <si>
    <t>IRS: TC-68/2012</t>
  </si>
  <si>
    <t>OFC Cable</t>
  </si>
  <si>
    <t>IRS: TC:55/2006 Rev.1 Amd.2</t>
  </si>
  <si>
    <t>(Centralized EI)</t>
  </si>
  <si>
    <t>(Distributed EI)</t>
  </si>
  <si>
    <t>Supply of portable workstation to run alongwith EI configuration tools, data inputs, simulation and functional testing, diagnostic, trouble-shooting &amp; commissioning of EI System as per Technical Specifications of the tender document.</t>
  </si>
  <si>
    <t>Supply of powder coated Main Cable Termination rack  complete with scaffolding, fixtures &amp; accessories including square bars for mounting 8-way terminal / WAGO make terminal blocks, ladders, string rods, frame, base assembly, insulators, J bolt, nut/bolts &amp; fasteners (Bakelite strips), Rack arrangement  etc. as per extant practice on WC Rly for EI. Rack should be made of first class steel powder coated painting and rack manufacturer's certificate should be submitted. All runway for cables / wires shall be provied with PVC sleeve of proper size.</t>
  </si>
  <si>
    <t>Supply of Fuse Alarm System as per specn RDSO/SPN/209/2012 Rev 2.0  for IBS</t>
  </si>
  <si>
    <t>Supply of Fuse Alarm System as per specn RDSO/SPN/209/2012 Rev 2.0  for Equipment Rooms at Stations</t>
  </si>
  <si>
    <t>Supply of all types of necessary maintainers tool kit and measuring instruments for technicians for testing, maintenance and repair at site as specified by original equipment manufacturer of proposed Electronic interlocking system as per annexure No. 2 attached.</t>
  </si>
  <si>
    <t>Supply of Universal Earth Leakage Detector 12 Channel AC/ DC  as per RDSO/SPN/256/2002 or latest amendment.</t>
  </si>
  <si>
    <t xml:space="preserve">Supply of Microprocessor based data logger RTU with 128 Digital &amp; 32 Analog Inputs as per specification no. IRS:S 99/2006 (amdt. 3) with latest amendments. It also includes design, supply and installation of all software required as standard practice of WCR and as per specification no. IRS:S 99/2006 or latest. Digital input to be taken from important interface relays. This also includes all required materila such as supply of Leased line MODEM for networking of Datalogger, power supply of adequate capacity, battery and fault diagnostic software for failure analysis, Door Proximity switches with 2 way rigid connector for wire termination between proximity switches and Datalogger Tag blocks as per specs. Complete Data Logger Module shall be placed in President / Rittel rack of suitable size to be supplied. </t>
  </si>
  <si>
    <t>Supply of Microprocessor based data logger with 512 Digital &amp; 48 Analog Inputs as per specification no. IRS:S 99/2006 (amdt. 3) with latest amendments and shall be suitable to work with electronic interlocking system. It includes all interfacing equipments like protocol converter unit etc. It also includes design, supply and installation of all software required as standard practice of WCR and as per specification no. IRS:S 99/2006 or latest. Digital input to be taken from EI through protocol converter and in addition one digital input card to be provided for digital input of important interface relays. This also includes supply of leased line MODEM for networking of Datalogger, power supply of adequate capacity, battery and fault diagnostic software for failure analysis, Door Proximity switches (4-no.) with 2 way rigid connector for wire termination between proximity switches and Datalogger Tag blocks as per specs.. Complete Data Logger &amp; Processor Module shall be placed in President / Rittel rack of suitable size to be supplied. This also includes supply of one no. of Computer, Computer Table(Godrej make), UPS, Printer and one no. Operator Chair (Godrej make) as per Technical Specification.</t>
  </si>
  <si>
    <t>Supply of SMPS Based  Integrated Power Supply System as per specification no. RDSO/SPN/165/2012 (Ver. 3.0) including supply of 110/300AH Low Maintenance Lead Acid (LMLA) secondary Battery  for S&amp;T installation as per IRS S-88/2004 and battery rack (if required), remote indication panel, and 05 nos of  spares batteries, tool kit and spares as per RDSO specs</t>
  </si>
  <si>
    <t xml:space="preserve">Tentative drawing of IPS is attached with this tender document  but current/voltage ratings of different modules may change as per actual load requirement. </t>
  </si>
  <si>
    <t>Supply of Mini  Integrated Power Supply System for IBS as per specification no. RDSO/SPN/165/2012 (Ver. 3.0) including supply of 110/120AH Low Maintenance Lead Acid (LMLA) secondary Battery  for S&amp;T installation as per IRS S-88/2004 and battery rack, remote indication panel, and 05 nos of  spares batteries, tool kit and spares as per RDSO specs, whichever and wherever applicable.</t>
  </si>
  <si>
    <t xml:space="preserve">Tentative drawing of Mini IPS is attached with this tender document  but current / voltage ratings of different modules may change as per actual load requirement. </t>
  </si>
  <si>
    <t>Block Working</t>
  </si>
  <si>
    <t>Supply of double line SGE type block instruments including relays as per spec. no. IRS-S-98-2001 with latest amendments.</t>
  </si>
  <si>
    <t>Supply of Block Bell unit in 25 KV AC RE area as per spec. no. TC 44/88 or latest</t>
  </si>
  <si>
    <t>Supply of Block Filter unit for 25 KV AC RE area as per spec. no. IRS:S-68/89 or latest Signals</t>
  </si>
  <si>
    <t>Supply of FRP CLS Unit 2 Aspect (without lenses and lamps) as per  spec. no.  RDSO/SPN/194/2006 Ver 2.0 or latest.</t>
  </si>
  <si>
    <t xml:space="preserve">Supply of FRP CLS Unit 3 Aspect (without lenses and lamps) as per  spec. no.  RDSO/SPN/194/2006 Ver 2.0 or latest. </t>
  </si>
  <si>
    <t>Supply of Main Signal Post 140 mm outer dia 5.5/4.5 Mtr Length as per spec Nos IRS S 6/81 with latest amendments alongwith surface base with Anchor bolts, ladder complete with platform and suitable offset brackets.</t>
  </si>
  <si>
    <t>Supply of Main Signal Post 140 mm outer dia 3.5 Mtr Length as per spec Nos IRS S 6/81 with latest amendments alongwith surface base with Anchor bolts, ladder complete with platform and suitable offset brackets.</t>
  </si>
  <si>
    <t>Supply of FRP Route Indicator 1/2 way (without lenses and lamps) as per  RDSO Spec. no.  RDSO/SPN/194/2006 Ver 2.0 with latest amendments.</t>
  </si>
  <si>
    <t>Supply of FRP Route Indicator 3/4 way (without lenses and lamps) as per  RDSO Spec. no.  RDSO/SPN/194/2006 Ver 2.0 with latest amendments.</t>
  </si>
  <si>
    <t xml:space="preserve">Supply of FRP Calling-on Unit </t>
  </si>
  <si>
    <t>Supply of FRP Shunt signal Dependent type complete along with offset bracket (without lenses and lamps) as per spec.no. RDSO/SPN/194/2006 Ver 2.0 or latest</t>
  </si>
  <si>
    <t>Supply of FRP Shunt signal Independent type complete as per spec. no. RDSO/SPN/194/2006 Ver 2.0 or latest with steel post &amp; CI base along with anchor bolts as per RDSO drawing (without lenses and lamps). This includes supply of Hand cuff Locks &amp; signal number plate.</t>
  </si>
  <si>
    <t>Supply of LED Signal Lighting Unit (Red) for Main Signals as per specification no. RDSO/SPN/199/2010 (Rev 1.0) dated 11.04.14.</t>
  </si>
  <si>
    <t>Supply of LED Signal Lighting Unit (Yellow) for Main Signals as per specification No. RDSO/SPN/199/2010  (Rev 1.0) dated 11.04.14</t>
  </si>
  <si>
    <t>Supply of LED Signal Lighting Unit (Green) for Main Signals as per secification no. RDSO/SPN/199/2010  (Rev 1.0) dated 11.04.14.</t>
  </si>
  <si>
    <t>Supply of LED Signal Lighting Unit for  Route Indicator as per specification no. RDSO/SPN/153/2011 (Rev 4.1).</t>
  </si>
  <si>
    <t>Supply of LED Signal Lighting Unit for  Calling On Signals as per specification No. RDSO/SPN/153/2011 (Rev 4.1)</t>
  </si>
  <si>
    <t>Supply of LED Signal Lighting Unit for  Shunt Signals as per specification No. RDSO/SPN/153/2011 (Rev 4.1).</t>
  </si>
  <si>
    <t>Supply of Calling ON Board, etc. as per Drg. No. SA 23455, RST-11445 &amp; SA 23476-77.</t>
  </si>
  <si>
    <t xml:space="preserve">Supply &amp; Fixing of screen on signal  by expandend Metal size 20mm X 60mm (strand 3.25 mm wide and 1.6 mm thick) as per instruction at site by Engineer incharge .This includes supply of all materials including earth electrode and earthing arrangement </t>
  </si>
  <si>
    <t xml:space="preserve">Supply of QNA1 relay, 24V DC, 8F/8B along with plug-in board, retaining clip and connectors, conforming to BRS:931A, IRS:S60, IRS:S34 &amp; IRS:S23. </t>
  </si>
  <si>
    <t>Digital Axle Counter (DAC)</t>
  </si>
  <si>
    <t xml:space="preserve">Supply of Digital Axle Counter system (DAC), conforming to specs no. RDSO/SPN/176/2005 (Ver.2) or latest, with complete material as per RDSO specs and OEM's installation manual, including Track Clearance relay for each track section, mush room housing for Track Side equipments, earthing material, fixing arrangement for each Detection Point (DP), OEM's Manual. Equipment should be fully wired, configured and equipped in redundant mode as per attached SIPs of  03 stations and 02 IBS. The Axle-counters should be additionally equipped for fail-safe transmission of required vital Inputs / Outputs between Stations and IBSs </t>
  </si>
  <si>
    <t>DP</t>
  </si>
  <si>
    <t>Supply of DAC Tool Kit. as recommended by OEM/RDSO.</t>
  </si>
  <si>
    <t>Location Boxes</t>
  </si>
  <si>
    <t>Supply of Apparatus Case Half as per Drg no WS-8842/A with latest alteration along with miniature 'E' type locks with keys (1 key per 5 L.Boxes and handle) of ward nos. 41 (E type lock &amp; key as per spec. no IRS S 30 &amp; RDSO drg.nos. SA 3376/M &amp; 3377/M respectively with latest Amdt) on both the doors, duly painted with red oxide. This item also includes supply of wooden plank of suitable size.</t>
  </si>
  <si>
    <t>Supply of HRC Fuses 2A / 4A / 6A (Spec. No. IRS:S-78/92)  with Fuse Block (Spec. No.IRS:S-75/2006 (Rev.2) and drg.  no. SA- 23748 (Alt.4)).</t>
  </si>
  <si>
    <t>Supply of 5A switch, 3 pin socket, lamp holder with 110V/60W lamp</t>
  </si>
  <si>
    <t>Earthing</t>
  </si>
  <si>
    <t>Supply of normal Earth Electrode for earthing of S&amp;T installations with all the associated materials as per extant practice of WCR</t>
  </si>
  <si>
    <t>Supply of cables protection material</t>
  </si>
  <si>
    <t>Supply and placing of RFID Electronic marker with capability of saving user specific data inside the merker memory chip later readable by locator during location  (10m diameter with foating coil  to detection of circuit always horizentol for better detection ) which can be buried upto depth of 5 ft. for signalling and telecom cables as per technical specification number TEC /GR/TX/ TIE -07/02 March 2014 (latest amendments)</t>
  </si>
  <si>
    <t>Supply of polyolifin cable channel size width 240/340mm, height 155/230 internal external, lengh1 meter produced from polyolefin with fire protection class K-1 in accordance with DIN53438 part II for laying Signalling/Telecom cables channel attachable to each other with male female swallow all connectors and having suitable detachable cover.</t>
  </si>
  <si>
    <t>Operational assistance to maintenance staff</t>
  </si>
  <si>
    <t>Supply of Godrej chair model PCH - 7002 or better</t>
  </si>
  <si>
    <t>Supply of office chair similar to methodex Model No. V29 or equivalent with arms size 830x600x550mm with PU moulded cushion and round CRP pipe complete in all respect. Make:- Godrej, Methodex or similar.</t>
  </si>
  <si>
    <t>Supply of Godrej Office table model T-8 or better</t>
  </si>
  <si>
    <t xml:space="preserve">Supply of Steel Almirah Full size (61/2') Godrej model Storewel plain </t>
  </si>
  <si>
    <t xml:space="preserve">Supply of Steel Almirah Half size (41/2') Godrej model Storewel minor plain </t>
  </si>
  <si>
    <t>Tools &amp; Plants</t>
  </si>
  <si>
    <t>Supply of Signalling Tools &amp; Plants as per Annexure-1.</t>
  </si>
  <si>
    <t>VARIOUS TYPES OF CABLE</t>
  </si>
  <si>
    <t>Supply of PVC insulated armoured unscreened, undergraound Railway Signalling cable 12 Core1.5 sqmm (copper conductor) as per RDSOspecification No. IRS: S 63/2014 (Rev 4.0) or latest .</t>
  </si>
  <si>
    <t xml:space="preserve">Supply of underground Jelly filled 6-Quad cable of size  0.9 sqmm dia conforming to  specn no. IRS:TC-30/2005 (Ver-1) with amd-5 or latest. </t>
  </si>
  <si>
    <t>Supply of  Polythene insulated Sheathed Jelly Filled Telephone cable 5 Pair of Size 0.9 mm with poly -Al moisture Barrier as per IRS TC 41/97.</t>
  </si>
  <si>
    <t>MISCLLANEOUS</t>
  </si>
  <si>
    <t>Supply of Fire Alarm system</t>
  </si>
  <si>
    <t xml:space="preserve">Supply, Installation, Testing and commissioning of Automatic Fire Detection &amp; Alarm System (AFDAS) for Signalling installations  as per specn no. RDSO/SPN/217/2016 Ver 1.0 or latest consisting of probe type bimetallic heat detector with base, UV &amp; IR flame detectors with base, heat &amp; smoke multisensor with base, aspirating type smoke detectors with base, linear heat sensing (LHS) cables, LHS interface module, LHS cable end of line box with modular junction box, moniter module for LHS cable alarm input to fire panel, addressable hooter, fire alarm control panel with sufficient input ports for connecting various sensors/detectors along with their interfaces, if any, and shall have sufficient output ports for controlling fire extinguishing system, operating/ switching off electrical units and having provision for remote monitering network along with software, intelligent addressable Manual call points, audio visual alarm, fire survival circuit integrity cables etc. The AFDAS shall also consist of fire suppression system as per RDSO specification. The fire alarm panel should also consist of switched mode power supply system, battery backup and charger, display board which will have character display with touch key pad, RS-232/485 Networking Circuit, USB 2.0 Port, Programmable inputs, NAC's and Programmable relays, and loop card circuits, necessary software for display of fire alarm, necessary interconnecting cables etc. Power supply Board will have SMPS fully protected board, battery backup with built in charger as per RDSO specification. </t>
  </si>
  <si>
    <t>Supply of Universal Plug-in type AC Lamp Proving Relay (M-to-C Contact) for LED Signal Lamp conforming to specs BRS:941A STS/ E/RELAYS/AC LIT LED SIGNAL/09-2002, Amdt.-1</t>
  </si>
  <si>
    <t>Supply of Key Lock Relays working on 24 V DC</t>
  </si>
  <si>
    <t>OFC TRANSMISSION SYSTEM, CABLE TERMINATION &amp; JOINTING</t>
  </si>
  <si>
    <t>Supply of 24 fibre Armoured Optic fibre Cable  as per spec. IRS:TC:55/2006 Rev-1 Amd. 2 or with latest amendment.</t>
  </si>
  <si>
    <t>Supply of loose tube pigtail with FC-PC connector at one end each of minimum 5 mtrs. length as per TEC Specn No. G/OFJ-01/03 JUN 99 (with latest amdt)</t>
  </si>
  <si>
    <t>DUCTS AND ACCESSORIES FOR OFC</t>
  </si>
  <si>
    <t>Supply of HDPE duct 40/33 mm permanently lubricated in lengths of 1000 Mtrs and accessories including end caps for every drum length as per spec. RDSO/SPN/TC/ 45/2013 Rev.-2.0 Amdt.-2.0 including latest amendment. This includes the loading, unloading and transportation at the site of work. This also includes supply of HDPE Duct Accessories like 2 (two) END PLUG, 2 (two) Cable sealing plug and 2 (two) Plastic coupler-slip fit push type for every KM of HDPE supplied.</t>
  </si>
  <si>
    <t>Supply of OFC Joint Enclosure for straight through joint with modification for 24 fibre OFC as per TEC spec GR/OJC-02/02 SEP 2003 (with latest amendment) or latest</t>
  </si>
  <si>
    <t>Supply of Thermoshrink jointing kit for Jely filled Six quad cable conforming to spec. IRS:TC-77/2006 (Rev 1) with latest amendment.</t>
  </si>
  <si>
    <t>Supply of Thermoshrink jointing kit for Jely filled PIJF cable conforming to spec. IRS:TC-57/2006 (Rev 0) with latest amendment.</t>
  </si>
  <si>
    <t>Supply of 3-mtr SC-SC Duplex Fibre Patch Cord SM-9/125 microns, D-link or similar</t>
  </si>
  <si>
    <t>Supply of Hotline phones, suiltable to work on Dark Fibers with all accessories and connectors for communication between IBS and its controlling SM.</t>
  </si>
  <si>
    <t xml:space="preserve">Supply of encloser with LN key-lock, suitable to house hotline phone at IBS location, made of Mild Steel or FRP or of any other materila approved by Engineer in charge of the work </t>
  </si>
  <si>
    <t>Telecom - Tools and Equipments</t>
  </si>
  <si>
    <t>Integrated Electronic Cable route tracer/locator with high power transmitter for effective long distance locating. 04 active frequencies (512.BKHz. 33KHz. 133KHz) depth range upto 09mtrs. Passive power frequency, current and resistance measurement in both transmitter and receiver. Super induction mode. with capJbility of electronic marker locating (both passive and RFID) and sheath fault locating in a single equipment. Weight less than 2.5Kgs for transmitter as well as receiver. Signal Current measurement in cable as per technical specification no.TEC/GR!IX!TIE-07102. March-2014.</t>
  </si>
  <si>
    <t xml:space="preserve">Rails 60 Kg </t>
  </si>
  <si>
    <t>Supply of 12 mm thick grooved rubber pad for ballast-less track in MIA assembly under CI bearing plate laiud with 60 Kg Rail</t>
  </si>
  <si>
    <t xml:space="preserve">IT </t>
  </si>
  <si>
    <t xml:space="preserve">Canon IRC3020 or equivalent </t>
  </si>
  <si>
    <t>Photocopier machine i/c  scanning &amp; printing facility</t>
  </si>
  <si>
    <t>Admin</t>
  </si>
  <si>
    <t>3,00,000</t>
  </si>
  <si>
    <t>1,50,000</t>
  </si>
  <si>
    <t>RAIL 1080 Grade HH Rails EN 60E160KG Mfrom Japan</t>
  </si>
  <si>
    <t>IRST-12-2009</t>
  </si>
  <si>
    <t xml:space="preserve">Special Sleepers </t>
  </si>
  <si>
    <t>T-4088</t>
  </si>
  <si>
    <t>Head Hardened</t>
  </si>
  <si>
    <t>Grade 1080</t>
  </si>
  <si>
    <t>Tonnes</t>
  </si>
  <si>
    <t xml:space="preserve"> IS:2062, ‘B’ Grade</t>
  </si>
  <si>
    <r>
      <t xml:space="preserve">IRCON INTERNATIONAL LIMITED </t>
    </r>
    <r>
      <rPr>
        <sz val="11"/>
        <color theme="1"/>
        <rFont val="Calibri"/>
        <family val="2"/>
        <scheme val="minor"/>
      </rPr>
      <t xml:space="preserve">
C - 4, Distrct Centre, Saket, New Delhi - 17.</t>
    </r>
  </si>
  <si>
    <r>
      <t xml:space="preserve">Procurement Projections for </t>
    </r>
    <r>
      <rPr>
        <b/>
        <sz val="11.5"/>
        <color theme="1"/>
        <rFont val="Times New Roman"/>
        <family val="1"/>
      </rPr>
      <t>Financial Year – 2020-21</t>
    </r>
  </si>
  <si>
    <t xml:space="preserve">Mechanized Track Laying with NTC Machine from Ancheli (DFC Ch.176+240 to 101+558 From Gholvad to Vaitarana, including Crossing station yards in Gujarat State </t>
  </si>
  <si>
    <t>Total</t>
  </si>
  <si>
    <t>Procurement Projections for Financial Year – 2021-22</t>
  </si>
  <si>
    <r>
      <t xml:space="preserve">IRCON INTERNATIONAL LIMITED </t>
    </r>
    <r>
      <rPr>
        <b/>
        <i/>
        <sz val="11.5"/>
        <rFont val="Arial"/>
        <family val="2"/>
      </rPr>
      <t xml:space="preserve">
</t>
    </r>
    <r>
      <rPr>
        <b/>
        <sz val="11.5"/>
        <rFont val="Arial"/>
        <family val="2"/>
      </rPr>
      <t>C- 4, District Centre, Saket, New Delhi - 17.</t>
    </r>
  </si>
  <si>
    <r>
      <t xml:space="preserve">Procurement Projections for </t>
    </r>
    <r>
      <rPr>
        <b/>
        <sz val="11.5"/>
        <color theme="1"/>
        <rFont val="Times New Roman"/>
        <family val="1"/>
      </rPr>
      <t>Financial Year – 2022-23</t>
    </r>
  </si>
  <si>
    <r>
      <t xml:space="preserve">Procurement Projections for </t>
    </r>
    <r>
      <rPr>
        <b/>
        <sz val="11.5"/>
        <color theme="1"/>
        <rFont val="Times New Roman"/>
        <family val="1"/>
      </rPr>
      <t>Financial Year – 2023-24</t>
    </r>
  </si>
  <si>
    <t>Procurement Projections for Financial Year –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</si>
</sst>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1.5"/>
      <color theme="1"/>
      <name val="Arial"/>
      <family val="2"/>
    </font>
    <font>
      <b/>
      <sz val="11.5"/>
      <color theme="1"/>
      <name val="Arial"/>
      <family val="2"/>
    </font>
    <font>
      <sz val="11"/>
      <color rgb="FF000000"/>
      <name val="Bookman Old Style"/>
      <family val="1"/>
    </font>
    <font>
      <sz val="11"/>
      <color theme="1"/>
      <name val="Bookman Old Style"/>
      <family val="1"/>
    </font>
    <font>
      <b/>
      <sz val="11"/>
      <color rgb="FF000000"/>
      <name val="Bookman Old Style"/>
      <family val="1"/>
    </font>
    <font>
      <sz val="11"/>
      <color rgb="FF000000"/>
      <name val="Arial"/>
      <family val="2"/>
    </font>
    <font>
      <sz val="12"/>
      <color theme="1"/>
      <name val="Arial"/>
      <family val="2"/>
    </font>
    <font>
      <sz val="11"/>
      <color rgb="FF000000"/>
      <name val="Calibri"/>
      <family val="2"/>
    </font>
    <font>
      <sz val="11.5"/>
      <color theme="1"/>
      <name val="Times New Roman"/>
      <family val="1"/>
    </font>
    <font>
      <sz val="11"/>
      <color theme="1"/>
      <name val="Arial"/>
      <family val="2"/>
    </font>
    <font>
      <b/>
      <u/>
      <sz val="11"/>
      <color theme="1"/>
      <name val="Calibri"/>
      <family val="2"/>
      <scheme val="minor"/>
    </font>
    <font>
      <b/>
      <u/>
      <sz val="12"/>
      <color theme="1"/>
      <name val="Calibri"/>
      <family val="2"/>
      <scheme val="minor"/>
    </font>
    <font>
      <b/>
      <u/>
      <sz val="14"/>
      <color theme="1"/>
      <name val="Calibri"/>
      <family val="2"/>
      <scheme val="minor"/>
    </font>
    <font>
      <b/>
      <u/>
      <sz val="14"/>
      <color theme="1"/>
      <name val="Arial"/>
      <family val="2"/>
    </font>
    <font>
      <b/>
      <sz val="11.5"/>
      <color theme="1"/>
      <name val="Times New Roman"/>
      <family val="1"/>
    </font>
    <font>
      <sz val="9"/>
      <color theme="1"/>
      <name val="Times New Roman"/>
      <family val="1"/>
    </font>
    <font>
      <sz val="11"/>
      <color rgb="FF222222"/>
      <name val="Arial"/>
      <family val="2"/>
    </font>
    <font>
      <b/>
      <sz val="14"/>
      <color rgb="FF000000"/>
      <name val="Calibri"/>
      <family val="2"/>
    </font>
    <font>
      <b/>
      <sz val="11"/>
      <color rgb="FF000000"/>
      <name val="Calibri"/>
      <family val="2"/>
    </font>
    <font>
      <b/>
      <u/>
      <sz val="14"/>
      <color rgb="FF000000"/>
      <name val="Bookman Old Style"/>
      <family val="1"/>
    </font>
    <font>
      <b/>
      <sz val="12"/>
      <color theme="1"/>
      <name val="Calibri"/>
      <family val="2"/>
      <scheme val="minor"/>
    </font>
    <font>
      <sz val="11"/>
      <name val="Calibri"/>
      <family val="2"/>
      <scheme val="minor"/>
    </font>
    <font>
      <b/>
      <sz val="11.5"/>
      <name val="Arial"/>
      <family val="2"/>
    </font>
    <font>
      <b/>
      <sz val="14"/>
      <name val="Bookman Old Style"/>
      <family val="1"/>
    </font>
    <font>
      <sz val="11"/>
      <name val="Bookman Old Style"/>
      <family val="1"/>
    </font>
    <font>
      <b/>
      <sz val="11"/>
      <name val="Bookman Old Style"/>
      <family val="1"/>
    </font>
    <font>
      <sz val="11"/>
      <name val="Arial"/>
      <family val="2"/>
    </font>
    <font>
      <sz val="11"/>
      <name val="Calibri"/>
      <family val="2"/>
    </font>
    <font>
      <b/>
      <sz val="11"/>
      <name val="Calibri"/>
      <family val="2"/>
    </font>
    <font>
      <sz val="11.5"/>
      <name val="Arial"/>
      <family val="2"/>
    </font>
    <font>
      <b/>
      <u/>
      <sz val="11.5"/>
      <name val="Arial"/>
      <family val="2"/>
    </font>
    <font>
      <b/>
      <u/>
      <sz val="14"/>
      <name val="Calibri"/>
      <family val="2"/>
    </font>
    <font>
      <b/>
      <u/>
      <sz val="11"/>
      <name val="Bookman Old Style"/>
      <family val="1"/>
    </font>
    <font>
      <sz val="12"/>
      <name val="Arial"/>
      <family val="2"/>
    </font>
    <font>
      <sz val="11.5"/>
      <name val="Times New Roman"/>
      <family val="1"/>
    </font>
    <font>
      <sz val="12"/>
      <color theme="1"/>
      <name val="Calibri"/>
      <family val="2"/>
      <scheme val="minor"/>
    </font>
    <font>
      <sz val="12"/>
      <color theme="1"/>
      <name val="Bookman Old Style"/>
      <family val="1"/>
    </font>
    <font>
      <sz val="12"/>
      <color theme="1"/>
      <name val="Times New Roman"/>
      <family val="1"/>
    </font>
    <font>
      <sz val="12"/>
      <color rgb="FF000000"/>
      <name val="Arial"/>
      <family val="2"/>
    </font>
    <font>
      <sz val="12"/>
      <color rgb="FF000000"/>
      <name val="Bookman Old Style"/>
      <family val="1"/>
    </font>
    <font>
      <b/>
      <sz val="12"/>
      <color theme="1"/>
      <name val="Bookman Old Style"/>
      <family val="1"/>
    </font>
    <font>
      <sz val="12"/>
      <color rgb="FF000000"/>
      <name val="Calibri"/>
      <family val="2"/>
    </font>
    <font>
      <sz val="12"/>
      <color rgb="FF000000"/>
      <name val="Calibri"/>
      <family val="2"/>
      <scheme val="minor"/>
    </font>
    <font>
      <b/>
      <i/>
      <sz val="11.5"/>
      <name val="Arial"/>
      <family val="2"/>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s>
  <cellStyleXfs count="2">
    <xf numFmtId="0" fontId="0" fillId="0" borderId="0"/>
    <xf numFmtId="164" fontId="1" fillId="0" borderId="0" applyFont="0" applyFill="0" applyBorder="0" applyAlignment="0" applyProtection="0"/>
  </cellStyleXfs>
  <cellXfs count="216">
    <xf numFmtId="0" fontId="0" fillId="0" borderId="0" xfId="0"/>
    <xf numFmtId="0" fontId="0" fillId="0" borderId="1" xfId="0" applyBorder="1" applyAlignment="1">
      <alignment vertical="top"/>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9" fillId="0" borderId="1" xfId="0" applyFont="1" applyBorder="1" applyAlignment="1">
      <alignment vertical="top" wrapText="1"/>
    </xf>
    <xf numFmtId="0" fontId="0" fillId="0" borderId="1" xfId="0"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center" vertical="top"/>
    </xf>
    <xf numFmtId="2" fontId="9" fillId="0" borderId="1" xfId="1" applyNumberFormat="1" applyFont="1" applyBorder="1" applyAlignment="1">
      <alignment horizontal="center" vertical="top" wrapText="1"/>
    </xf>
    <xf numFmtId="2" fontId="9" fillId="0" borderId="1" xfId="1" applyNumberFormat="1" applyFont="1" applyBorder="1" applyAlignment="1">
      <alignment horizontal="center" vertical="top"/>
    </xf>
    <xf numFmtId="0" fontId="9" fillId="0" borderId="1" xfId="0" applyFont="1" applyFill="1" applyBorder="1" applyAlignment="1">
      <alignment vertical="top"/>
    </xf>
    <xf numFmtId="0" fontId="9" fillId="0" borderId="1" xfId="0" applyFont="1" applyFill="1" applyBorder="1" applyAlignment="1">
      <alignment horizontal="center" vertical="top"/>
    </xf>
    <xf numFmtId="2" fontId="9" fillId="0" borderId="1" xfId="0" applyNumberFormat="1" applyFont="1" applyFill="1" applyBorder="1" applyAlignment="1">
      <alignment horizontal="center" vertical="top"/>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2" fontId="9" fillId="0" borderId="1" xfId="1" applyNumberFormat="1" applyFont="1" applyFill="1" applyBorder="1" applyAlignment="1">
      <alignment horizontal="center" vertical="top" wrapText="1"/>
    </xf>
    <xf numFmtId="0" fontId="9" fillId="0" borderId="1" xfId="0" applyFont="1" applyBorder="1" applyAlignment="1">
      <alignment vertical="top"/>
    </xf>
    <xf numFmtId="2" fontId="9" fillId="0" borderId="1" xfId="0" applyNumberFormat="1" applyFont="1" applyBorder="1" applyAlignment="1">
      <alignment horizontal="center" vertical="top"/>
    </xf>
    <xf numFmtId="0" fontId="10" fillId="0" borderId="1" xfId="0" applyFont="1" applyBorder="1" applyAlignment="1">
      <alignment vertical="center" wrapText="1"/>
    </xf>
    <xf numFmtId="0" fontId="3" fillId="0" borderId="1" xfId="0" applyFont="1" applyBorder="1" applyAlignment="1">
      <alignment horizontal="center" vertical="center" wrapText="1"/>
    </xf>
    <xf numFmtId="0" fontId="9" fillId="0" borderId="1" xfId="0" applyFont="1" applyBorder="1" applyAlignment="1">
      <alignment vertical="center" wrapText="1"/>
    </xf>
    <xf numFmtId="0" fontId="3" fillId="0" borderId="1" xfId="0" applyFont="1" applyBorder="1" applyAlignment="1">
      <alignment horizontal="right" vertical="center" wrapText="1"/>
    </xf>
    <xf numFmtId="0" fontId="9" fillId="0" borderId="1" xfId="0" applyFont="1" applyBorder="1" applyAlignment="1">
      <alignment horizontal="center" vertical="center" wrapText="1"/>
    </xf>
    <xf numFmtId="2" fontId="6" fillId="0" borderId="1" xfId="1" applyNumberFormat="1" applyFont="1" applyBorder="1" applyAlignment="1">
      <alignment horizontal="center" vertical="center"/>
    </xf>
    <xf numFmtId="0" fontId="0" fillId="0" borderId="1" xfId="0" applyBorder="1" applyAlignment="1">
      <alignment horizontal="center"/>
    </xf>
    <xf numFmtId="0" fontId="0" fillId="0" borderId="1" xfId="0" applyBorder="1"/>
    <xf numFmtId="0" fontId="4" fillId="0" borderId="1" xfId="0" applyFont="1" applyBorder="1" applyAlignment="1">
      <alignment horizontal="center" vertical="center" wrapText="1"/>
    </xf>
    <xf numFmtId="2" fontId="12" fillId="0" borderId="0" xfId="0" applyNumberFormat="1" applyFont="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right" vertical="top"/>
    </xf>
    <xf numFmtId="0" fontId="11" fillId="0" borderId="1" xfId="0" applyFont="1" applyBorder="1" applyAlignment="1">
      <alignment vertical="top" wrapText="1"/>
    </xf>
    <xf numFmtId="2" fontId="9" fillId="3" borderId="1" xfId="1" applyNumberFormat="1" applyFont="1" applyFill="1" applyBorder="1" applyAlignment="1">
      <alignment horizontal="center" vertical="top" wrapText="1"/>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0" fontId="9" fillId="3" borderId="1" xfId="0" applyFont="1" applyFill="1" applyBorder="1" applyAlignment="1">
      <alignment vertical="top" wrapText="1"/>
    </xf>
    <xf numFmtId="0" fontId="4" fillId="0" borderId="1" xfId="0" applyFont="1" applyBorder="1" applyAlignment="1">
      <alignment horizontal="center" vertical="top" wrapText="1"/>
    </xf>
    <xf numFmtId="0" fontId="18" fillId="0" borderId="1" xfId="0" applyFont="1" applyBorder="1" applyAlignment="1">
      <alignment vertical="top" wrapText="1"/>
    </xf>
    <xf numFmtId="0" fontId="10" fillId="0" borderId="1" xfId="0" applyFont="1" applyBorder="1" applyAlignment="1">
      <alignment vertical="top" wrapText="1"/>
    </xf>
    <xf numFmtId="0" fontId="19" fillId="0" borderId="1" xfId="0" applyFont="1" applyBorder="1" applyAlignment="1">
      <alignment horizontal="center" vertical="center" wrapText="1"/>
    </xf>
    <xf numFmtId="0" fontId="4" fillId="0" borderId="1" xfId="0" applyFont="1" applyBorder="1" applyAlignment="1">
      <alignment horizontal="left" vertical="top" wrapText="1"/>
    </xf>
    <xf numFmtId="0" fontId="10" fillId="0" borderId="1" xfId="0" applyFont="1" applyBorder="1" applyAlignment="1">
      <alignment horizontal="center" vertical="top" wrapText="1"/>
    </xf>
    <xf numFmtId="0" fontId="20" fillId="0" borderId="1" xfId="0" applyFont="1" applyBorder="1" applyAlignment="1">
      <alignment vertical="top" wrapText="1"/>
    </xf>
    <xf numFmtId="0" fontId="21" fillId="0" borderId="1" xfId="0" applyFont="1" applyBorder="1" applyAlignment="1">
      <alignment vertical="top" wrapText="1"/>
    </xf>
    <xf numFmtId="0" fontId="3" fillId="0" borderId="1" xfId="0" applyFont="1" applyBorder="1" applyAlignment="1">
      <alignment horizontal="left" vertical="center" wrapText="1"/>
    </xf>
    <xf numFmtId="0" fontId="2" fillId="0" borderId="1" xfId="0" applyFont="1" applyBorder="1" applyAlignment="1">
      <alignment vertical="top"/>
    </xf>
    <xf numFmtId="0" fontId="4" fillId="0" borderId="1" xfId="0" applyFont="1" applyBorder="1" applyAlignment="1">
      <alignment vertical="center" wrapText="1"/>
    </xf>
    <xf numFmtId="0" fontId="18" fillId="0" borderId="1" xfId="0"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Fill="1" applyBorder="1" applyAlignment="1">
      <alignment vertical="center" wrapText="1"/>
    </xf>
    <xf numFmtId="0" fontId="18" fillId="0" borderId="1" xfId="0" applyFont="1" applyFill="1" applyBorder="1" applyAlignment="1">
      <alignment vertical="center" wrapText="1"/>
    </xf>
    <xf numFmtId="0" fontId="16" fillId="0" borderId="1" xfId="0" applyFont="1" applyBorder="1" applyAlignment="1">
      <alignment vertical="top" wrapText="1"/>
    </xf>
    <xf numFmtId="0" fontId="0" fillId="0" borderId="1" xfId="0" applyBorder="1" applyAlignment="1">
      <alignment horizontal="left" vertical="top"/>
    </xf>
    <xf numFmtId="0" fontId="2" fillId="0" borderId="1" xfId="0" applyFont="1" applyBorder="1"/>
    <xf numFmtId="0" fontId="24" fillId="0" borderId="0" xfId="0" applyFont="1" applyFill="1" applyAlignment="1">
      <alignment vertical="top"/>
    </xf>
    <xf numFmtId="0" fontId="25" fillId="0" borderId="1" xfId="0" applyFont="1" applyFill="1" applyBorder="1" applyAlignment="1">
      <alignment horizontal="center" vertical="top" wrapText="1"/>
    </xf>
    <xf numFmtId="0" fontId="26" fillId="0" borderId="1" xfId="0" applyFont="1" applyFill="1" applyBorder="1" applyAlignment="1">
      <alignment vertical="top"/>
    </xf>
    <xf numFmtId="0" fontId="24" fillId="0" borderId="1" xfId="0" applyFont="1" applyFill="1" applyBorder="1" applyAlignment="1">
      <alignment vertical="top"/>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29" fillId="0" borderId="1" xfId="0" applyFont="1" applyFill="1" applyBorder="1" applyAlignment="1">
      <alignment vertical="top" wrapText="1"/>
    </xf>
    <xf numFmtId="0" fontId="30" fillId="0" borderId="1" xfId="0" applyFont="1" applyFill="1" applyBorder="1" applyAlignment="1">
      <alignment vertical="top" wrapText="1"/>
    </xf>
    <xf numFmtId="0" fontId="30"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32" fillId="0" borderId="1" xfId="0" applyFont="1" applyFill="1" applyBorder="1" applyAlignment="1">
      <alignment vertical="center" wrapText="1"/>
    </xf>
    <xf numFmtId="0" fontId="32" fillId="0" borderId="1" xfId="0" applyFont="1" applyFill="1" applyBorder="1" applyAlignment="1">
      <alignment horizontal="right" vertical="center" wrapText="1"/>
    </xf>
    <xf numFmtId="164" fontId="32" fillId="0" borderId="1" xfId="1" applyFont="1" applyFill="1" applyBorder="1" applyAlignment="1">
      <alignment horizontal="right" vertical="center" wrapText="1"/>
    </xf>
    <xf numFmtId="0" fontId="33" fillId="0" borderId="1" xfId="0" applyFont="1" applyFill="1" applyBorder="1" applyAlignment="1">
      <alignment horizontal="left" vertical="top" wrapText="1"/>
    </xf>
    <xf numFmtId="16" fontId="30" fillId="0" borderId="1" xfId="0" applyNumberFormat="1" applyFont="1" applyFill="1" applyBorder="1" applyAlignment="1">
      <alignment vertical="top" wrapText="1"/>
    </xf>
    <xf numFmtId="0" fontId="27" fillId="0" borderId="2" xfId="0" applyFont="1" applyFill="1" applyBorder="1" applyAlignment="1">
      <alignment vertical="top" wrapText="1"/>
    </xf>
    <xf numFmtId="0" fontId="32" fillId="0" borderId="1" xfId="0" applyFont="1" applyFill="1" applyBorder="1" applyAlignment="1">
      <alignment horizontal="justify" vertical="center" wrapText="1"/>
    </xf>
    <xf numFmtId="0" fontId="27" fillId="0" borderId="1" xfId="0" applyFont="1" applyFill="1" applyBorder="1" applyAlignment="1">
      <alignment vertical="center"/>
    </xf>
    <xf numFmtId="0" fontId="27" fillId="0" borderId="1" xfId="0" applyFont="1" applyFill="1" applyBorder="1" applyAlignment="1">
      <alignment horizontal="center" vertical="center"/>
    </xf>
    <xf numFmtId="0" fontId="36" fillId="0" borderId="1" xfId="0" applyFont="1" applyFill="1" applyBorder="1" applyAlignment="1">
      <alignment vertical="top"/>
    </xf>
    <xf numFmtId="0" fontId="32" fillId="0" borderId="1" xfId="0" applyFont="1" applyFill="1" applyBorder="1" applyAlignment="1">
      <alignment horizontal="justify" vertical="center"/>
    </xf>
    <xf numFmtId="0" fontId="24" fillId="0" borderId="1" xfId="0" applyFont="1" applyFill="1" applyBorder="1" applyAlignment="1">
      <alignment horizontal="left" vertical="top"/>
    </xf>
    <xf numFmtId="0" fontId="37" fillId="0" borderId="1" xfId="0" applyFont="1" applyFill="1" applyBorder="1" applyAlignment="1">
      <alignment wrapText="1"/>
    </xf>
    <xf numFmtId="0" fontId="37" fillId="0" borderId="1" xfId="0" applyFont="1" applyFill="1" applyBorder="1"/>
    <xf numFmtId="0" fontId="37" fillId="0" borderId="1" xfId="0" applyFont="1" applyFill="1" applyBorder="1" applyAlignment="1">
      <alignment vertical="top" wrapText="1"/>
    </xf>
    <xf numFmtId="0" fontId="29" fillId="0" borderId="1" xfId="0" applyFont="1" applyFill="1" applyBorder="1" applyAlignment="1">
      <alignment horizontal="justify"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center" vertical="center" wrapText="1"/>
    </xf>
    <xf numFmtId="164" fontId="27" fillId="0" borderId="1" xfId="1" applyFont="1" applyFill="1" applyBorder="1" applyAlignment="1">
      <alignment horizontal="right" vertical="center" wrapText="1"/>
    </xf>
    <xf numFmtId="0" fontId="27" fillId="0" borderId="1" xfId="0" applyFont="1" applyFill="1" applyBorder="1" applyAlignment="1">
      <alignment horizontal="left" vertical="center"/>
    </xf>
    <xf numFmtId="164" fontId="27" fillId="0" borderId="1" xfId="1" applyFont="1" applyFill="1" applyBorder="1" applyAlignment="1">
      <alignment horizontal="right" vertical="center"/>
    </xf>
    <xf numFmtId="0" fontId="12" fillId="0" borderId="1" xfId="0" applyFont="1" applyBorder="1" applyAlignment="1">
      <alignment horizontal="center" vertical="top" wrapText="1"/>
    </xf>
    <xf numFmtId="0" fontId="11" fillId="0" borderId="1" xfId="0" applyFont="1" applyBorder="1" applyAlignment="1">
      <alignment horizontal="center" vertical="top" wrapText="1"/>
    </xf>
    <xf numFmtId="2" fontId="9" fillId="0" borderId="1" xfId="0" applyNumberFormat="1" applyFont="1" applyBorder="1" applyAlignment="1">
      <alignment horizontal="center" vertical="top" wrapText="1"/>
    </xf>
    <xf numFmtId="0" fontId="9" fillId="0" borderId="1" xfId="0" applyFont="1" applyBorder="1" applyAlignment="1">
      <alignment horizontal="right" vertical="center" wrapText="1"/>
    </xf>
    <xf numFmtId="2"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39" fillId="0" borderId="1" xfId="0" applyFont="1" applyBorder="1" applyAlignment="1">
      <alignment horizontal="left" vertical="center"/>
    </xf>
    <xf numFmtId="0" fontId="39" fillId="0" borderId="1" xfId="0" applyFont="1" applyBorder="1" applyAlignment="1">
      <alignment horizontal="center" vertical="top"/>
    </xf>
    <xf numFmtId="1" fontId="39" fillId="0" borderId="1" xfId="0" applyNumberFormat="1" applyFont="1" applyBorder="1" applyAlignment="1">
      <alignment horizontal="center" vertical="center"/>
    </xf>
    <xf numFmtId="0" fontId="39" fillId="0" borderId="1" xfId="0" applyFont="1" applyBorder="1" applyAlignment="1">
      <alignment horizontal="center" vertical="center"/>
    </xf>
    <xf numFmtId="2" fontId="39" fillId="0" borderId="1" xfId="1" applyNumberFormat="1" applyFont="1" applyBorder="1" applyAlignment="1">
      <alignment horizontal="center" vertical="center"/>
    </xf>
    <xf numFmtId="0" fontId="40" fillId="0" borderId="1" xfId="0" applyFont="1" applyBorder="1" applyAlignment="1">
      <alignment vertical="center" wrapText="1"/>
    </xf>
    <xf numFmtId="0" fontId="40" fillId="0" borderId="1" xfId="0" applyFont="1" applyBorder="1" applyAlignment="1">
      <alignment horizontal="center" vertical="top" wrapText="1"/>
    </xf>
    <xf numFmtId="0" fontId="40" fillId="0" borderId="1" xfId="0" applyFont="1" applyBorder="1" applyAlignment="1">
      <alignment horizontal="center" vertical="center" wrapText="1"/>
    </xf>
    <xf numFmtId="2" fontId="40" fillId="0" borderId="1" xfId="0" applyNumberFormat="1" applyFont="1" applyBorder="1" applyAlignment="1">
      <alignment horizontal="center" vertical="center" wrapText="1"/>
    </xf>
    <xf numFmtId="0" fontId="41" fillId="0" borderId="1" xfId="0" applyFont="1" applyBorder="1" applyAlignment="1">
      <alignment vertical="top" wrapText="1"/>
    </xf>
    <xf numFmtId="0" fontId="39" fillId="0" borderId="1" xfId="0" applyFont="1" applyBorder="1" applyAlignment="1">
      <alignment horizontal="center" vertical="top" wrapText="1"/>
    </xf>
    <xf numFmtId="0" fontId="42" fillId="0" borderId="1" xfId="0" applyFont="1" applyBorder="1" applyAlignment="1">
      <alignment horizontal="center" vertical="top" wrapText="1"/>
    </xf>
    <xf numFmtId="2" fontId="38" fillId="0" borderId="1" xfId="0" applyNumberFormat="1" applyFont="1" applyBorder="1" applyAlignment="1">
      <alignment horizontal="center" vertical="top" wrapText="1"/>
    </xf>
    <xf numFmtId="0" fontId="39" fillId="0" borderId="1" xfId="0" applyFont="1" applyBorder="1" applyAlignment="1">
      <alignment horizontal="left" vertical="center" wrapText="1"/>
    </xf>
    <xf numFmtId="1"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2" fontId="39" fillId="0" borderId="1" xfId="1" applyNumberFormat="1" applyFont="1" applyBorder="1" applyAlignment="1">
      <alignment horizontal="center" vertical="center" wrapText="1"/>
    </xf>
    <xf numFmtId="2" fontId="9" fillId="0" borderId="1" xfId="0" applyNumberFormat="1" applyFont="1" applyBorder="1" applyAlignment="1">
      <alignment vertical="center" wrapText="1"/>
    </xf>
    <xf numFmtId="0" fontId="38" fillId="0" borderId="1" xfId="0" applyFont="1" applyBorder="1" applyAlignment="1">
      <alignment vertical="top"/>
    </xf>
    <xf numFmtId="0" fontId="39" fillId="0" borderId="1" xfId="0" applyFont="1" applyBorder="1" applyAlignment="1">
      <alignment vertical="top" wrapText="1"/>
    </xf>
    <xf numFmtId="0" fontId="42" fillId="0" borderId="1" xfId="0" applyFont="1" applyBorder="1" applyAlignment="1">
      <alignment vertical="top" wrapText="1"/>
    </xf>
    <xf numFmtId="0" fontId="38" fillId="0" borderId="1" xfId="0" applyFont="1" applyBorder="1" applyAlignment="1">
      <alignment horizontal="center" vertical="top"/>
    </xf>
    <xf numFmtId="0" fontId="39" fillId="0" borderId="1" xfId="0" applyFont="1" applyBorder="1" applyAlignment="1">
      <alignment vertical="center"/>
    </xf>
    <xf numFmtId="0" fontId="40" fillId="0" borderId="1" xfId="0" applyFont="1" applyBorder="1" applyAlignment="1">
      <alignment horizontal="center" vertical="top"/>
    </xf>
    <xf numFmtId="0" fontId="40" fillId="0" borderId="1" xfId="0" applyFont="1" applyBorder="1" applyAlignment="1">
      <alignment vertical="top" wrapText="1"/>
    </xf>
    <xf numFmtId="0" fontId="44" fillId="3" borderId="1" xfId="0" applyFont="1" applyFill="1" applyBorder="1" applyAlignment="1">
      <alignment vertical="center"/>
    </xf>
    <xf numFmtId="0" fontId="38" fillId="3" borderId="1" xfId="0" applyFont="1" applyFill="1" applyBorder="1" applyAlignment="1">
      <alignment horizontal="center" vertical="top"/>
    </xf>
    <xf numFmtId="0" fontId="44" fillId="3" borderId="1" xfId="0" applyFont="1" applyFill="1" applyBorder="1" applyAlignment="1">
      <alignment horizontal="center" vertical="center"/>
    </xf>
    <xf numFmtId="2" fontId="44" fillId="3" borderId="1" xfId="0" applyNumberFormat="1" applyFont="1" applyFill="1" applyBorder="1" applyAlignment="1">
      <alignment horizontal="center" vertical="center"/>
    </xf>
    <xf numFmtId="0" fontId="38" fillId="0" borderId="1" xfId="0" applyFont="1" applyBorder="1" applyAlignment="1">
      <alignment horizontal="center"/>
    </xf>
    <xf numFmtId="0" fontId="45" fillId="2" borderId="1" xfId="0" applyFont="1" applyFill="1" applyBorder="1" applyAlignment="1">
      <alignment horizontal="center" vertical="top" wrapText="1"/>
    </xf>
    <xf numFmtId="2" fontId="38" fillId="0" borderId="1" xfId="0" applyNumberFormat="1" applyFont="1" applyBorder="1" applyAlignment="1">
      <alignment horizontal="center"/>
    </xf>
    <xf numFmtId="0" fontId="44" fillId="0" borderId="1" xfId="0" applyFont="1" applyBorder="1" applyAlignment="1">
      <alignment vertical="center"/>
    </xf>
    <xf numFmtId="0" fontId="44" fillId="0" borderId="1" xfId="0" applyFont="1" applyBorder="1" applyAlignment="1">
      <alignment horizontal="center" vertical="center"/>
    </xf>
    <xf numFmtId="2" fontId="44" fillId="0" borderId="1" xfId="0" applyNumberFormat="1" applyFont="1" applyBorder="1" applyAlignment="1">
      <alignment horizontal="center" vertical="center"/>
    </xf>
    <xf numFmtId="0" fontId="38" fillId="0" borderId="1" xfId="0" applyFont="1" applyBorder="1"/>
    <xf numFmtId="165" fontId="38" fillId="0" borderId="1" xfId="0" applyNumberFormat="1" applyFont="1" applyBorder="1" applyAlignment="1">
      <alignment horizontal="center"/>
    </xf>
    <xf numFmtId="0" fontId="44" fillId="0" borderId="1" xfId="0" applyFont="1" applyBorder="1" applyAlignment="1">
      <alignment vertical="center" wrapText="1"/>
    </xf>
    <xf numFmtId="2" fontId="38" fillId="0" borderId="1" xfId="0" applyNumberFormat="1" applyFont="1" applyBorder="1" applyAlignment="1">
      <alignment horizontal="center" vertical="top"/>
    </xf>
    <xf numFmtId="0" fontId="38" fillId="0" borderId="1" xfId="0" applyFont="1" applyBorder="1" applyAlignment="1">
      <alignment horizontal="center" vertical="center" wrapText="1"/>
    </xf>
    <xf numFmtId="2" fontId="38" fillId="0" borderId="1" xfId="0" applyNumberFormat="1" applyFont="1" applyBorder="1" applyAlignment="1">
      <alignment horizontal="center" vertical="center" wrapText="1"/>
    </xf>
    <xf numFmtId="0" fontId="45" fillId="2" borderId="1" xfId="0" applyFont="1" applyFill="1" applyBorder="1" applyAlignment="1">
      <alignment horizontal="center" vertical="top"/>
    </xf>
    <xf numFmtId="0" fontId="38" fillId="0" borderId="1" xfId="0" applyFont="1" applyBorder="1" applyAlignment="1">
      <alignment vertical="top"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14" fillId="0" borderId="1" xfId="0" applyFont="1" applyBorder="1" applyAlignment="1">
      <alignment vertical="top"/>
    </xf>
    <xf numFmtId="0" fontId="23" fillId="0" borderId="1" xfId="0" applyFont="1" applyBorder="1"/>
    <xf numFmtId="0" fontId="32" fillId="0" borderId="0" xfId="0" applyFont="1" applyFill="1" applyAlignment="1">
      <alignment vertical="top"/>
    </xf>
    <xf numFmtId="0" fontId="25" fillId="0" borderId="0" xfId="0" applyFont="1" applyFill="1" applyAlignment="1">
      <alignment vertical="center"/>
    </xf>
    <xf numFmtId="0" fontId="34" fillId="0" borderId="1" xfId="0" applyFont="1" applyFill="1" applyBorder="1" applyAlignment="1">
      <alignment horizontal="justify" vertical="top" wrapText="1"/>
    </xf>
    <xf numFmtId="0" fontId="35" fillId="0" borderId="1" xfId="0" applyFont="1" applyFill="1" applyBorder="1" applyAlignment="1">
      <alignment vertical="top" wrapText="1"/>
    </xf>
    <xf numFmtId="0" fontId="22" fillId="0" borderId="1" xfId="0" applyFont="1" applyFill="1" applyBorder="1" applyAlignment="1">
      <alignment vertical="top" wrapText="1"/>
    </xf>
    <xf numFmtId="0" fontId="0" fillId="0" borderId="1" xfId="0" applyFill="1" applyBorder="1" applyAlignment="1">
      <alignment vertical="top"/>
    </xf>
    <xf numFmtId="0" fontId="15" fillId="0" borderId="1" xfId="0" applyFont="1" applyBorder="1" applyAlignment="1">
      <alignment vertical="top"/>
    </xf>
    <xf numFmtId="0" fontId="12" fillId="0" borderId="1" xfId="0" applyFont="1" applyBorder="1" applyAlignment="1">
      <alignment horizontal="justify" vertical="top" wrapText="1"/>
    </xf>
    <xf numFmtId="0" fontId="3" fillId="0" borderId="1" xfId="0" applyFont="1" applyBorder="1" applyAlignment="1">
      <alignment horizontal="justify" vertical="top" wrapText="1"/>
    </xf>
    <xf numFmtId="0" fontId="11" fillId="0" borderId="1" xfId="0" applyFont="1" applyBorder="1" applyAlignment="1">
      <alignment vertical="top"/>
    </xf>
    <xf numFmtId="0" fontId="16" fillId="0" borderId="1" xfId="0" applyFont="1" applyFill="1" applyBorder="1" applyAlignment="1">
      <alignment vertical="top" wrapText="1"/>
    </xf>
    <xf numFmtId="0" fontId="3" fillId="0" borderId="1" xfId="0" applyFont="1" applyBorder="1" applyAlignment="1">
      <alignment horizontal="justify" vertical="top"/>
    </xf>
    <xf numFmtId="3" fontId="3" fillId="0" borderId="1" xfId="0" applyNumberFormat="1" applyFont="1" applyBorder="1" applyAlignment="1">
      <alignment horizontal="center" vertical="top" wrapText="1"/>
    </xf>
    <xf numFmtId="0" fontId="4" fillId="0" borderId="1" xfId="0" applyFont="1" applyBorder="1" applyAlignment="1">
      <alignment horizontal="right" vertical="top" wrapText="1"/>
    </xf>
    <xf numFmtId="0" fontId="0" fillId="0" borderId="1" xfId="0" applyBorder="1" applyAlignment="1">
      <alignment horizontal="right" vertical="top"/>
    </xf>
    <xf numFmtId="0" fontId="2" fillId="0" borderId="1" xfId="0" applyFont="1" applyBorder="1" applyAlignment="1">
      <alignment horizontal="right" vertical="top"/>
    </xf>
    <xf numFmtId="0" fontId="2" fillId="0" borderId="1" xfId="0" applyFont="1" applyBorder="1" applyAlignment="1">
      <alignment horizontal="center" vertical="top"/>
    </xf>
    <xf numFmtId="2" fontId="4" fillId="0" borderId="1" xfId="0" applyNumberFormat="1" applyFont="1" applyBorder="1" applyAlignment="1">
      <alignment vertical="top" wrapText="1"/>
    </xf>
    <xf numFmtId="2" fontId="5" fillId="0" borderId="1" xfId="0" applyNumberFormat="1" applyFont="1" applyBorder="1" applyAlignment="1">
      <alignment vertical="top" wrapText="1"/>
    </xf>
    <xf numFmtId="2" fontId="3" fillId="0" borderId="1" xfId="0" applyNumberFormat="1" applyFont="1" applyBorder="1" applyAlignment="1">
      <alignment horizontal="right" vertical="top" wrapText="1"/>
    </xf>
    <xf numFmtId="2" fontId="12" fillId="0" borderId="1" xfId="0" applyNumberFormat="1" applyFont="1" applyBorder="1" applyAlignment="1">
      <alignment horizontal="justify" vertical="top" wrapText="1"/>
    </xf>
    <xf numFmtId="2" fontId="3" fillId="0" borderId="1" xfId="0" applyNumberFormat="1" applyFont="1" applyBorder="1" applyAlignment="1">
      <alignment vertical="top" wrapText="1"/>
    </xf>
    <xf numFmtId="2" fontId="0" fillId="0" borderId="1" xfId="0" applyNumberFormat="1" applyBorder="1" applyAlignment="1">
      <alignment vertical="top"/>
    </xf>
    <xf numFmtId="2" fontId="9" fillId="0" borderId="1" xfId="1" applyNumberFormat="1" applyFont="1" applyBorder="1" applyAlignment="1">
      <alignment vertical="top"/>
    </xf>
    <xf numFmtId="2" fontId="23" fillId="0" borderId="1" xfId="0" applyNumberFormat="1" applyFont="1" applyBorder="1" applyAlignment="1">
      <alignment vertical="top"/>
    </xf>
    <xf numFmtId="2" fontId="0" fillId="0" borderId="0" xfId="0" applyNumberFormat="1" applyAlignment="1">
      <alignment vertical="top"/>
    </xf>
    <xf numFmtId="0" fontId="32" fillId="0" borderId="0" xfId="0" applyFont="1" applyFill="1" applyAlignment="1">
      <alignment horizontal="center" vertical="top"/>
    </xf>
    <xf numFmtId="0" fontId="30" fillId="0" borderId="1" xfId="0" applyFont="1" applyFill="1" applyBorder="1" applyAlignment="1">
      <alignment horizontal="center" vertical="top" wrapText="1"/>
    </xf>
    <xf numFmtId="0" fontId="32"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7" fillId="0" borderId="1" xfId="0" applyFont="1" applyFill="1" applyBorder="1" applyAlignment="1">
      <alignment horizontal="center" vertical="top" wrapText="1"/>
    </xf>
    <xf numFmtId="0" fontId="24" fillId="0" borderId="1" xfId="0" applyFont="1" applyFill="1" applyBorder="1" applyAlignment="1">
      <alignment horizontal="center" vertical="top"/>
    </xf>
    <xf numFmtId="0" fontId="29" fillId="0" borderId="1" xfId="0" applyFont="1" applyFill="1" applyBorder="1" applyAlignment="1">
      <alignment horizontal="center" vertical="top" wrapText="1"/>
    </xf>
    <xf numFmtId="0" fontId="36" fillId="0" borderId="1" xfId="0" applyFont="1" applyFill="1" applyBorder="1" applyAlignment="1">
      <alignment horizontal="center" vertical="top"/>
    </xf>
    <xf numFmtId="0" fontId="0" fillId="0" borderId="0" xfId="0" applyAlignment="1">
      <alignment horizontal="center"/>
    </xf>
    <xf numFmtId="0" fontId="2" fillId="0" borderId="1" xfId="0" applyFont="1" applyBorder="1" applyAlignment="1">
      <alignment horizontal="center"/>
    </xf>
    <xf numFmtId="0" fontId="32" fillId="0" borderId="0" xfId="0" applyFont="1" applyFill="1" applyAlignment="1">
      <alignment horizontal="right" vertical="top"/>
    </xf>
    <xf numFmtId="0" fontId="25" fillId="0" borderId="1" xfId="0" applyFont="1" applyFill="1" applyBorder="1" applyAlignment="1">
      <alignment horizontal="right" vertical="top" wrapText="1"/>
    </xf>
    <xf numFmtId="164" fontId="30" fillId="0" borderId="1" xfId="1" applyFont="1" applyFill="1" applyBorder="1" applyAlignment="1">
      <alignment horizontal="right" vertical="top" wrapText="1"/>
    </xf>
    <xf numFmtId="164" fontId="29" fillId="0" borderId="1" xfId="1" applyFont="1" applyFill="1" applyBorder="1" applyAlignment="1">
      <alignment horizontal="right" vertical="center" wrapText="1"/>
    </xf>
    <xf numFmtId="164" fontId="27" fillId="0" borderId="1" xfId="1" applyFont="1" applyFill="1" applyBorder="1" applyAlignment="1">
      <alignment horizontal="right" vertical="top" wrapText="1"/>
    </xf>
    <xf numFmtId="0" fontId="0" fillId="0" borderId="1" xfId="0" applyBorder="1" applyAlignment="1">
      <alignment horizontal="right"/>
    </xf>
    <xf numFmtId="164" fontId="24" fillId="0" borderId="1" xfId="1" applyFont="1" applyFill="1" applyBorder="1" applyAlignment="1">
      <alignment horizontal="right" vertical="top"/>
    </xf>
    <xf numFmtId="164" fontId="29" fillId="0" borderId="1" xfId="1" applyFont="1" applyFill="1" applyBorder="1" applyAlignment="1">
      <alignment horizontal="right" vertical="top" wrapText="1"/>
    </xf>
    <xf numFmtId="164" fontId="30" fillId="0" borderId="1" xfId="1" applyFont="1" applyFill="1" applyBorder="1" applyAlignment="1">
      <alignment horizontal="right" vertical="top"/>
    </xf>
    <xf numFmtId="164" fontId="28" fillId="0" borderId="1" xfId="1" applyFont="1" applyFill="1" applyBorder="1" applyAlignment="1">
      <alignment horizontal="right" vertical="top" wrapText="1"/>
    </xf>
    <xf numFmtId="164" fontId="36" fillId="0" borderId="1" xfId="1" applyFont="1" applyFill="1" applyBorder="1" applyAlignment="1">
      <alignment horizontal="right" vertical="top"/>
    </xf>
    <xf numFmtId="0" fontId="2" fillId="0" borderId="1" xfId="0" applyFont="1" applyBorder="1" applyAlignment="1">
      <alignment horizontal="right"/>
    </xf>
    <xf numFmtId="0" fontId="0" fillId="0" borderId="0" xfId="0" applyAlignment="1">
      <alignment horizontal="right"/>
    </xf>
    <xf numFmtId="0" fontId="30" fillId="0" borderId="1" xfId="0" applyFont="1" applyFill="1" applyBorder="1" applyAlignment="1">
      <alignment horizontal="right" vertical="top" wrapText="1"/>
    </xf>
    <xf numFmtId="0" fontId="29" fillId="0" borderId="1" xfId="0" applyFont="1" applyFill="1" applyBorder="1" applyAlignment="1">
      <alignment horizontal="right" vertical="center" wrapText="1"/>
    </xf>
    <xf numFmtId="0" fontId="27" fillId="0" borderId="1" xfId="0" applyFont="1" applyFill="1" applyBorder="1" applyAlignment="1">
      <alignment horizontal="right" vertical="top" wrapText="1"/>
    </xf>
    <xf numFmtId="1" fontId="27" fillId="0" borderId="1" xfId="0" applyNumberFormat="1" applyFont="1" applyFill="1" applyBorder="1" applyAlignment="1">
      <alignment horizontal="right" vertical="center"/>
    </xf>
    <xf numFmtId="1" fontId="27" fillId="0" borderId="1" xfId="0" applyNumberFormat="1" applyFont="1" applyFill="1" applyBorder="1" applyAlignment="1">
      <alignment horizontal="right" vertical="center" wrapText="1"/>
    </xf>
    <xf numFmtId="0" fontId="24" fillId="0" borderId="1" xfId="0" applyFont="1" applyFill="1" applyBorder="1" applyAlignment="1">
      <alignment horizontal="right" vertical="top"/>
    </xf>
    <xf numFmtId="0" fontId="29" fillId="0" borderId="1" xfId="0" applyFont="1" applyFill="1" applyBorder="1" applyAlignment="1">
      <alignment horizontal="right" vertical="top" wrapText="1"/>
    </xf>
    <xf numFmtId="0" fontId="27" fillId="0" borderId="1" xfId="0" applyFont="1" applyFill="1" applyBorder="1" applyAlignment="1">
      <alignment horizontal="right" vertical="center"/>
    </xf>
    <xf numFmtId="0" fontId="36" fillId="0" borderId="1" xfId="0" applyFont="1" applyFill="1" applyBorder="1" applyAlignment="1">
      <alignment horizontal="right" vertical="top"/>
    </xf>
    <xf numFmtId="3" fontId="3" fillId="0" borderId="1" xfId="0" applyNumberFormat="1" applyFont="1" applyBorder="1" applyAlignment="1">
      <alignment horizontal="right" vertical="center" wrapText="1"/>
    </xf>
    <xf numFmtId="0" fontId="10" fillId="0" borderId="1" xfId="0" applyFont="1" applyBorder="1" applyAlignment="1">
      <alignment horizontal="right" vertical="top" wrapText="1"/>
    </xf>
    <xf numFmtId="0" fontId="4" fillId="0" borderId="0" xfId="0" applyFont="1" applyAlignment="1">
      <alignment vertical="center"/>
    </xf>
    <xf numFmtId="0" fontId="13" fillId="0" borderId="0" xfId="0" applyFont="1" applyAlignment="1">
      <alignment vertical="top" wrapText="1"/>
    </xf>
    <xf numFmtId="0" fontId="13" fillId="0" borderId="0" xfId="0" applyFont="1" applyAlignment="1">
      <alignment horizontal="center" vertical="top" wrapText="1"/>
    </xf>
    <xf numFmtId="0" fontId="4" fillId="0" borderId="0" xfId="0" applyFont="1" applyAlignment="1">
      <alignment horizontal="center" vertical="center"/>
    </xf>
    <xf numFmtId="0" fontId="43" fillId="0" borderId="1" xfId="0" applyFont="1" applyBorder="1" applyAlignment="1">
      <alignment vertical="top" wrapText="1"/>
    </xf>
    <xf numFmtId="0" fontId="33" fillId="0" borderId="0" xfId="0" applyFont="1" applyFill="1" applyAlignment="1">
      <alignment horizontal="center" vertical="top" wrapText="1"/>
    </xf>
    <xf numFmtId="0" fontId="25" fillId="0" borderId="0" xfId="0" applyFont="1" applyFill="1" applyAlignment="1">
      <alignment horizontal="center" vertical="center"/>
    </xf>
    <xf numFmtId="0" fontId="4" fillId="0" borderId="0" xfId="0" applyFont="1" applyAlignment="1">
      <alignment horizontal="center" vertical="center" wrapText="1"/>
    </xf>
    <xf numFmtId="2" fontId="4" fillId="0" borderId="1" xfId="0" applyNumberFormat="1" applyFont="1" applyBorder="1" applyAlignment="1">
      <alignment horizontal="center" vertical="center" wrapText="1"/>
    </xf>
    <xf numFmtId="0" fontId="25" fillId="0"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2"/>
  <sheetViews>
    <sheetView tabSelected="1" zoomScale="118" zoomScaleNormal="118" workbookViewId="0">
      <selection activeCell="E4" sqref="E4"/>
    </sheetView>
  </sheetViews>
  <sheetFormatPr defaultRowHeight="20.100000000000001" customHeight="1" x14ac:dyDescent="0.25"/>
  <cols>
    <col min="1" max="1" width="9.140625" style="31"/>
    <col min="2" max="2" width="53.140625" customWidth="1"/>
    <col min="3" max="3" width="29.5703125" style="31" customWidth="1"/>
    <col min="4" max="4" width="13.140625" customWidth="1"/>
    <col min="5" max="5" width="18.42578125" customWidth="1"/>
    <col min="6" max="6" width="24.42578125" customWidth="1"/>
  </cols>
  <sheetData>
    <row r="1" spans="1:8" s="31" customFormat="1" ht="42" customHeight="1" x14ac:dyDescent="0.25">
      <c r="A1" s="208" t="s">
        <v>796</v>
      </c>
      <c r="B1" s="208"/>
      <c r="C1" s="208"/>
      <c r="D1" s="208"/>
      <c r="E1" s="208"/>
      <c r="F1" s="208"/>
      <c r="G1" s="207"/>
    </row>
    <row r="2" spans="1:8" s="31" customFormat="1" ht="24.95" customHeight="1" x14ac:dyDescent="0.25">
      <c r="A2" s="209" t="s">
        <v>797</v>
      </c>
      <c r="B2" s="209"/>
      <c r="C2" s="209"/>
      <c r="D2" s="209"/>
      <c r="E2" s="209"/>
      <c r="F2" s="209"/>
      <c r="G2" s="206"/>
    </row>
    <row r="3" spans="1:8" s="31" customFormat="1" ht="20.100000000000001" customHeight="1" x14ac:dyDescent="0.25">
      <c r="B3" s="32"/>
      <c r="C3" s="33"/>
      <c r="D3" s="34"/>
      <c r="F3" s="35"/>
    </row>
    <row r="4" spans="1:8" ht="59.25" customHeight="1" x14ac:dyDescent="0.25">
      <c r="A4" s="29" t="s">
        <v>583</v>
      </c>
      <c r="B4" s="29" t="s">
        <v>584</v>
      </c>
      <c r="C4" s="29" t="s">
        <v>585</v>
      </c>
      <c r="D4" s="29" t="s">
        <v>586</v>
      </c>
      <c r="E4" s="29" t="s">
        <v>587</v>
      </c>
      <c r="F4" s="29" t="s">
        <v>588</v>
      </c>
    </row>
    <row r="5" spans="1:8" ht="20.100000000000001" customHeight="1" x14ac:dyDescent="0.25">
      <c r="A5" s="1"/>
      <c r="B5" s="29" t="s">
        <v>589</v>
      </c>
      <c r="C5" s="41"/>
      <c r="D5" s="29"/>
      <c r="E5" s="29"/>
      <c r="F5" s="29"/>
    </row>
    <row r="6" spans="1:8" ht="20.100000000000001" customHeight="1" x14ac:dyDescent="0.25">
      <c r="A6" s="117">
        <v>1</v>
      </c>
      <c r="B6" s="7" t="s">
        <v>8</v>
      </c>
      <c r="C6" s="9" t="s">
        <v>9</v>
      </c>
      <c r="D6" s="9">
        <v>19603</v>
      </c>
      <c r="E6" s="9" t="s">
        <v>10</v>
      </c>
      <c r="F6" s="95">
        <v>967</v>
      </c>
    </row>
    <row r="7" spans="1:8" ht="20.100000000000001" customHeight="1" x14ac:dyDescent="0.25">
      <c r="A7" s="117">
        <v>2</v>
      </c>
      <c r="B7" s="7" t="s">
        <v>163</v>
      </c>
      <c r="C7" s="9" t="s">
        <v>164</v>
      </c>
      <c r="D7" s="9">
        <v>7130</v>
      </c>
      <c r="E7" s="9" t="s">
        <v>10</v>
      </c>
      <c r="F7" s="95">
        <v>586.87</v>
      </c>
    </row>
    <row r="8" spans="1:8" ht="20.100000000000001" customHeight="1" x14ac:dyDescent="0.25">
      <c r="A8" s="117">
        <v>3</v>
      </c>
      <c r="B8" s="23" t="s">
        <v>163</v>
      </c>
      <c r="C8" s="9"/>
      <c r="D8" s="96">
        <v>3000</v>
      </c>
      <c r="E8" s="25" t="s">
        <v>378</v>
      </c>
      <c r="F8" s="97">
        <v>210</v>
      </c>
    </row>
    <row r="9" spans="1:8" ht="20.100000000000001" customHeight="1" x14ac:dyDescent="0.25">
      <c r="A9" s="117">
        <v>4</v>
      </c>
      <c r="B9" s="98" t="s">
        <v>163</v>
      </c>
      <c r="C9" s="9" t="s">
        <v>9</v>
      </c>
      <c r="D9" s="98">
        <v>40000</v>
      </c>
      <c r="E9" s="25" t="s">
        <v>2</v>
      </c>
      <c r="F9" s="97">
        <v>2800</v>
      </c>
    </row>
    <row r="10" spans="1:8" ht="20.100000000000001" customHeight="1" x14ac:dyDescent="0.25">
      <c r="A10" s="117">
        <v>5</v>
      </c>
      <c r="B10" s="99" t="s">
        <v>8</v>
      </c>
      <c r="C10" s="100" t="s">
        <v>453</v>
      </c>
      <c r="D10" s="101">
        <v>11500</v>
      </c>
      <c r="E10" s="102" t="s">
        <v>10</v>
      </c>
      <c r="F10" s="103">
        <v>977.5</v>
      </c>
    </row>
    <row r="11" spans="1:8" ht="20.100000000000001" customHeight="1" x14ac:dyDescent="0.25">
      <c r="A11" s="117">
        <v>6</v>
      </c>
      <c r="B11" s="7" t="s">
        <v>21</v>
      </c>
      <c r="C11" s="9" t="s">
        <v>22</v>
      </c>
      <c r="D11" s="9">
        <v>350</v>
      </c>
      <c r="E11" s="9" t="s">
        <v>2</v>
      </c>
      <c r="F11" s="95">
        <v>300</v>
      </c>
      <c r="H11" s="30"/>
    </row>
    <row r="12" spans="1:8" ht="20.100000000000001" customHeight="1" x14ac:dyDescent="0.25">
      <c r="A12" s="117">
        <v>7</v>
      </c>
      <c r="B12" s="23" t="s">
        <v>21</v>
      </c>
      <c r="C12" s="9"/>
      <c r="D12" s="96">
        <v>2000</v>
      </c>
      <c r="E12" s="25" t="s">
        <v>378</v>
      </c>
      <c r="F12" s="97">
        <v>1433</v>
      </c>
      <c r="H12" s="30"/>
    </row>
    <row r="13" spans="1:8" ht="20.100000000000001" customHeight="1" x14ac:dyDescent="0.25">
      <c r="A13" s="117">
        <v>8</v>
      </c>
      <c r="B13" s="104" t="s">
        <v>387</v>
      </c>
      <c r="C13" s="105" t="s">
        <v>388</v>
      </c>
      <c r="D13" s="23">
        <v>4560</v>
      </c>
      <c r="E13" s="106" t="s">
        <v>10</v>
      </c>
      <c r="F13" s="97">
        <v>2827</v>
      </c>
      <c r="H13" s="30"/>
    </row>
    <row r="14" spans="1:8" ht="20.100000000000001" customHeight="1" x14ac:dyDescent="0.25">
      <c r="A14" s="117">
        <v>9</v>
      </c>
      <c r="B14" s="23" t="s">
        <v>431</v>
      </c>
      <c r="C14" s="9" t="s">
        <v>432</v>
      </c>
      <c r="D14" s="23">
        <v>7200</v>
      </c>
      <c r="E14" s="25" t="s">
        <v>2</v>
      </c>
      <c r="F14" s="97">
        <v>4915</v>
      </c>
      <c r="H14" s="30"/>
    </row>
    <row r="15" spans="1:8" ht="20.100000000000001" customHeight="1" x14ac:dyDescent="0.25">
      <c r="A15" s="117">
        <v>10</v>
      </c>
      <c r="B15" s="142" t="s">
        <v>387</v>
      </c>
      <c r="C15" s="143" t="s">
        <v>388</v>
      </c>
      <c r="D15" s="25">
        <v>6652.36</v>
      </c>
      <c r="E15" s="25" t="s">
        <v>10</v>
      </c>
      <c r="F15" s="25">
        <v>4742.92</v>
      </c>
      <c r="H15" s="30"/>
    </row>
    <row r="16" spans="1:8" ht="20.25" customHeight="1" x14ac:dyDescent="0.25">
      <c r="A16" s="117">
        <v>11</v>
      </c>
      <c r="B16" s="142" t="s">
        <v>579</v>
      </c>
      <c r="C16" s="143" t="s">
        <v>580</v>
      </c>
      <c r="D16" s="25">
        <v>8.2289999999999992</v>
      </c>
      <c r="E16" s="25" t="s">
        <v>243</v>
      </c>
      <c r="F16" s="25">
        <v>662.18</v>
      </c>
      <c r="H16" s="30"/>
    </row>
    <row r="17" spans="1:8" ht="30" customHeight="1" x14ac:dyDescent="0.25">
      <c r="A17" s="117">
        <v>12</v>
      </c>
      <c r="B17" s="7" t="s">
        <v>181</v>
      </c>
      <c r="C17" s="9" t="s">
        <v>182</v>
      </c>
      <c r="D17" s="9">
        <v>5914</v>
      </c>
      <c r="E17" s="9" t="s">
        <v>20</v>
      </c>
      <c r="F17" s="95">
        <v>124.19</v>
      </c>
      <c r="H17" s="30"/>
    </row>
    <row r="18" spans="1:8" ht="33.75" customHeight="1" x14ac:dyDescent="0.25">
      <c r="A18" s="117">
        <v>13</v>
      </c>
      <c r="B18" s="7" t="s">
        <v>183</v>
      </c>
      <c r="C18" s="9" t="s">
        <v>182</v>
      </c>
      <c r="D18" s="9">
        <v>100</v>
      </c>
      <c r="E18" s="9" t="s">
        <v>20</v>
      </c>
      <c r="F18" s="95">
        <v>2.5</v>
      </c>
      <c r="H18" s="30"/>
    </row>
    <row r="19" spans="1:8" ht="20.100000000000001" customHeight="1" x14ac:dyDescent="0.25">
      <c r="A19" s="117">
        <v>14</v>
      </c>
      <c r="B19" s="7" t="s">
        <v>184</v>
      </c>
      <c r="C19" s="9" t="s">
        <v>182</v>
      </c>
      <c r="D19" s="9">
        <v>1</v>
      </c>
      <c r="E19" s="9" t="s">
        <v>185</v>
      </c>
      <c r="F19" s="95">
        <v>4</v>
      </c>
      <c r="H19" s="30"/>
    </row>
    <row r="20" spans="1:8" ht="20.100000000000001" customHeight="1" x14ac:dyDescent="0.25">
      <c r="A20" s="117">
        <v>15</v>
      </c>
      <c r="B20" s="7" t="s">
        <v>186</v>
      </c>
      <c r="C20" s="9" t="s">
        <v>182</v>
      </c>
      <c r="D20" s="9">
        <v>10</v>
      </c>
      <c r="E20" s="9" t="s">
        <v>185</v>
      </c>
      <c r="F20" s="95">
        <v>27.51</v>
      </c>
      <c r="H20" s="30"/>
    </row>
    <row r="21" spans="1:8" s="31" customFormat="1" ht="20.100000000000001" customHeight="1" x14ac:dyDescent="0.25">
      <c r="A21" s="117">
        <v>16</v>
      </c>
      <c r="B21" s="7" t="s">
        <v>382</v>
      </c>
      <c r="C21" s="105"/>
      <c r="D21" s="104">
        <v>40000</v>
      </c>
      <c r="E21" s="106" t="s">
        <v>383</v>
      </c>
      <c r="F21" s="107">
        <v>1360</v>
      </c>
    </row>
    <row r="22" spans="1:8" s="31" customFormat="1" ht="20.100000000000001" customHeight="1" x14ac:dyDescent="0.25">
      <c r="A22" s="117">
        <v>17</v>
      </c>
      <c r="B22" s="7" t="s">
        <v>382</v>
      </c>
      <c r="C22" s="9" t="s">
        <v>434</v>
      </c>
      <c r="D22" s="23" t="s">
        <v>435</v>
      </c>
      <c r="E22" s="25" t="s">
        <v>338</v>
      </c>
      <c r="F22" s="97">
        <v>2307</v>
      </c>
    </row>
    <row r="23" spans="1:8" s="31" customFormat="1" ht="20.100000000000001" customHeight="1" x14ac:dyDescent="0.25">
      <c r="A23" s="117">
        <v>18</v>
      </c>
      <c r="B23" s="142" t="s">
        <v>389</v>
      </c>
      <c r="C23" s="143" t="s">
        <v>390</v>
      </c>
      <c r="D23" s="25">
        <v>83414</v>
      </c>
      <c r="E23" s="25" t="s">
        <v>25</v>
      </c>
      <c r="F23" s="25">
        <v>2827.73</v>
      </c>
    </row>
    <row r="24" spans="1:8" s="31" customFormat="1" ht="20.100000000000001" customHeight="1" x14ac:dyDescent="0.25">
      <c r="A24" s="117">
        <v>19</v>
      </c>
      <c r="B24" s="142" t="s">
        <v>389</v>
      </c>
      <c r="C24" s="143" t="s">
        <v>390</v>
      </c>
      <c r="D24" s="23">
        <v>59000</v>
      </c>
      <c r="E24" s="106" t="s">
        <v>25</v>
      </c>
      <c r="F24" s="97">
        <v>2000</v>
      </c>
    </row>
    <row r="25" spans="1:8" ht="32.25" customHeight="1" x14ac:dyDescent="0.25">
      <c r="A25" s="117">
        <v>20</v>
      </c>
      <c r="B25" s="7" t="s">
        <v>0</v>
      </c>
      <c r="C25" s="9" t="s">
        <v>1</v>
      </c>
      <c r="D25" s="9">
        <v>7488</v>
      </c>
      <c r="E25" s="9" t="s">
        <v>2</v>
      </c>
      <c r="F25" s="95">
        <v>5369</v>
      </c>
      <c r="H25" s="30"/>
    </row>
    <row r="26" spans="1:8" ht="20.100000000000001" customHeight="1" x14ac:dyDescent="0.25">
      <c r="A26" s="117">
        <v>21</v>
      </c>
      <c r="B26" s="7" t="s">
        <v>161</v>
      </c>
      <c r="C26" s="9" t="s">
        <v>162</v>
      </c>
      <c r="D26" s="9">
        <v>2375</v>
      </c>
      <c r="E26" s="9" t="s">
        <v>10</v>
      </c>
      <c r="F26" s="95">
        <v>1237.94</v>
      </c>
      <c r="H26" s="30"/>
    </row>
    <row r="27" spans="1:8" ht="20.100000000000001" customHeight="1" x14ac:dyDescent="0.25">
      <c r="A27" s="117">
        <v>22</v>
      </c>
      <c r="B27" s="7" t="s">
        <v>165</v>
      </c>
      <c r="C27" s="9" t="s">
        <v>166</v>
      </c>
      <c r="D27" s="9">
        <v>1322</v>
      </c>
      <c r="E27" s="9" t="s">
        <v>10</v>
      </c>
      <c r="F27" s="95">
        <v>594.9</v>
      </c>
      <c r="H27" s="30"/>
    </row>
    <row r="28" spans="1:8" ht="20.100000000000001" customHeight="1" x14ac:dyDescent="0.25">
      <c r="A28" s="117">
        <v>23</v>
      </c>
      <c r="B28" s="7" t="s">
        <v>173</v>
      </c>
      <c r="C28" s="9" t="s">
        <v>174</v>
      </c>
      <c r="D28" s="9">
        <v>5</v>
      </c>
      <c r="E28" s="9" t="s">
        <v>10</v>
      </c>
      <c r="F28" s="95">
        <v>17.48</v>
      </c>
      <c r="H28" s="30"/>
    </row>
    <row r="29" spans="1:8" ht="20.100000000000001" customHeight="1" x14ac:dyDescent="0.25">
      <c r="A29" s="117">
        <v>24</v>
      </c>
      <c r="B29" s="108" t="s">
        <v>280</v>
      </c>
      <c r="C29" s="109"/>
      <c r="D29" s="9">
        <v>900</v>
      </c>
      <c r="E29" s="9" t="s">
        <v>2</v>
      </c>
      <c r="F29" s="95">
        <v>540</v>
      </c>
      <c r="H29" s="30"/>
    </row>
    <row r="30" spans="1:8" ht="36" customHeight="1" x14ac:dyDescent="0.25">
      <c r="A30" s="117">
        <v>25</v>
      </c>
      <c r="B30" s="23" t="s">
        <v>379</v>
      </c>
      <c r="C30" s="9" t="s">
        <v>380</v>
      </c>
      <c r="D30" s="96">
        <v>260</v>
      </c>
      <c r="E30" s="25" t="s">
        <v>378</v>
      </c>
      <c r="F30" s="97">
        <v>210</v>
      </c>
      <c r="H30" s="30"/>
    </row>
    <row r="31" spans="1:8" ht="20.100000000000001" customHeight="1" x14ac:dyDescent="0.25">
      <c r="A31" s="117">
        <v>26</v>
      </c>
      <c r="B31" s="23" t="s">
        <v>381</v>
      </c>
      <c r="C31" s="9"/>
      <c r="D31" s="96">
        <v>650</v>
      </c>
      <c r="E31" s="25" t="s">
        <v>378</v>
      </c>
      <c r="F31" s="97">
        <v>390</v>
      </c>
      <c r="H31" s="30"/>
    </row>
    <row r="32" spans="1:8" ht="20.100000000000001" customHeight="1" x14ac:dyDescent="0.25">
      <c r="A32" s="117">
        <v>27</v>
      </c>
      <c r="B32" s="98" t="s">
        <v>384</v>
      </c>
      <c r="C32" s="9" t="s">
        <v>385</v>
      </c>
      <c r="D32" s="98">
        <v>5000</v>
      </c>
      <c r="E32" s="25" t="s">
        <v>2</v>
      </c>
      <c r="F32" s="97">
        <v>3000</v>
      </c>
      <c r="H32" s="30"/>
    </row>
    <row r="33" spans="1:8" ht="20.100000000000001" customHeight="1" x14ac:dyDescent="0.25">
      <c r="A33" s="117">
        <v>28</v>
      </c>
      <c r="B33" s="98" t="s">
        <v>280</v>
      </c>
      <c r="C33" s="9" t="s">
        <v>386</v>
      </c>
      <c r="D33" s="98">
        <v>5000</v>
      </c>
      <c r="E33" s="25" t="s">
        <v>2</v>
      </c>
      <c r="F33" s="97">
        <v>3000</v>
      </c>
      <c r="H33" s="30"/>
    </row>
    <row r="34" spans="1:8" ht="20.100000000000001" customHeight="1" x14ac:dyDescent="0.25">
      <c r="A34" s="117">
        <v>29</v>
      </c>
      <c r="B34" s="104" t="s">
        <v>379</v>
      </c>
      <c r="C34" s="105" t="s">
        <v>380</v>
      </c>
      <c r="D34" s="104">
        <v>335</v>
      </c>
      <c r="E34" s="106" t="s">
        <v>378</v>
      </c>
      <c r="F34" s="107">
        <v>287</v>
      </c>
      <c r="H34" s="30"/>
    </row>
    <row r="35" spans="1:8" ht="20.100000000000001" customHeight="1" x14ac:dyDescent="0.25">
      <c r="A35" s="117">
        <v>30</v>
      </c>
      <c r="B35" s="112" t="s">
        <v>450</v>
      </c>
      <c r="C35" s="109" t="s">
        <v>451</v>
      </c>
      <c r="D35" s="113">
        <v>2050</v>
      </c>
      <c r="E35" s="114" t="s">
        <v>2</v>
      </c>
      <c r="F35" s="115">
        <v>1127.5</v>
      </c>
      <c r="H35" s="30"/>
    </row>
    <row r="36" spans="1:8" ht="20.100000000000001" customHeight="1" x14ac:dyDescent="0.25">
      <c r="A36" s="117">
        <v>31</v>
      </c>
      <c r="B36" s="7" t="s">
        <v>6</v>
      </c>
      <c r="C36" s="9" t="s">
        <v>7</v>
      </c>
      <c r="D36" s="9">
        <v>7467</v>
      </c>
      <c r="E36" s="9" t="s">
        <v>2</v>
      </c>
      <c r="F36" s="95">
        <v>3894</v>
      </c>
    </row>
    <row r="37" spans="1:8" ht="20.100000000000001" customHeight="1" x14ac:dyDescent="0.25">
      <c r="A37" s="117">
        <v>32</v>
      </c>
      <c r="B37" s="99" t="s">
        <v>452</v>
      </c>
      <c r="C37" s="100" t="s">
        <v>7</v>
      </c>
      <c r="D37" s="101">
        <v>4500</v>
      </c>
      <c r="E37" s="102" t="s">
        <v>2</v>
      </c>
      <c r="F37" s="103">
        <v>2025</v>
      </c>
    </row>
    <row r="38" spans="1:8" ht="57" customHeight="1" x14ac:dyDescent="0.25">
      <c r="A38" s="117">
        <v>33</v>
      </c>
      <c r="B38" s="7" t="s">
        <v>412</v>
      </c>
      <c r="C38" s="9" t="s">
        <v>593</v>
      </c>
      <c r="D38" s="23">
        <v>5000</v>
      </c>
      <c r="E38" s="106" t="s">
        <v>2</v>
      </c>
      <c r="F38" s="116">
        <v>2500</v>
      </c>
    </row>
    <row r="39" spans="1:8" ht="47.25" customHeight="1" x14ac:dyDescent="0.25">
      <c r="A39" s="117">
        <v>34</v>
      </c>
      <c r="B39" s="7" t="s">
        <v>413</v>
      </c>
      <c r="C39" s="9" t="s">
        <v>593</v>
      </c>
      <c r="D39" s="23">
        <v>6000</v>
      </c>
      <c r="E39" s="106" t="s">
        <v>2</v>
      </c>
      <c r="F39" s="116">
        <v>3000</v>
      </c>
    </row>
    <row r="40" spans="1:8" ht="20.100000000000001" customHeight="1" x14ac:dyDescent="0.25">
      <c r="A40" s="117">
        <v>35</v>
      </c>
      <c r="B40" s="142" t="s">
        <v>581</v>
      </c>
      <c r="C40" s="143" t="s">
        <v>580</v>
      </c>
      <c r="D40" s="25">
        <v>137385</v>
      </c>
      <c r="E40" s="25" t="s">
        <v>582</v>
      </c>
      <c r="F40" s="25">
        <v>4151.0600000000004</v>
      </c>
    </row>
    <row r="41" spans="1:8" s="31" customFormat="1" ht="51.75" customHeight="1" x14ac:dyDescent="0.25">
      <c r="A41" s="117">
        <v>36</v>
      </c>
      <c r="B41" s="7" t="s">
        <v>409</v>
      </c>
      <c r="C41" s="9" t="s">
        <v>410</v>
      </c>
      <c r="D41" s="23" t="s">
        <v>182</v>
      </c>
      <c r="E41" s="106" t="s">
        <v>182</v>
      </c>
      <c r="F41" s="97">
        <v>6230</v>
      </c>
    </row>
    <row r="42" spans="1:8" s="31" customFormat="1" ht="66" customHeight="1" x14ac:dyDescent="0.25">
      <c r="A42" s="117">
        <v>37</v>
      </c>
      <c r="B42" s="23" t="s">
        <v>411</v>
      </c>
      <c r="C42" s="9" t="s">
        <v>410</v>
      </c>
      <c r="D42" s="23" t="s">
        <v>182</v>
      </c>
      <c r="E42" s="106" t="s">
        <v>182</v>
      </c>
      <c r="F42" s="97">
        <v>897</v>
      </c>
    </row>
    <row r="43" spans="1:8" ht="20.100000000000001" customHeight="1" x14ac:dyDescent="0.25">
      <c r="A43" s="117">
        <v>38</v>
      </c>
      <c r="B43" s="7" t="s">
        <v>29</v>
      </c>
      <c r="C43" s="9" t="s">
        <v>30</v>
      </c>
      <c r="D43" s="9">
        <v>4</v>
      </c>
      <c r="E43" s="9" t="s">
        <v>28</v>
      </c>
      <c r="F43" s="95">
        <v>49</v>
      </c>
    </row>
    <row r="44" spans="1:8" ht="20.100000000000001" customHeight="1" x14ac:dyDescent="0.25">
      <c r="A44" s="117">
        <v>39</v>
      </c>
      <c r="B44" s="99" t="s">
        <v>454</v>
      </c>
      <c r="C44" s="100" t="s">
        <v>455</v>
      </c>
      <c r="D44" s="102">
        <v>380</v>
      </c>
      <c r="E44" s="102" t="s">
        <v>336</v>
      </c>
      <c r="F44" s="103">
        <v>17.628800000000002</v>
      </c>
    </row>
    <row r="45" spans="1:8" ht="20.100000000000001" customHeight="1" x14ac:dyDescent="0.25">
      <c r="A45" s="117">
        <v>40</v>
      </c>
      <c r="B45" s="7" t="s">
        <v>31</v>
      </c>
      <c r="C45" s="9"/>
      <c r="D45" s="9">
        <v>127188</v>
      </c>
      <c r="E45" s="9" t="s">
        <v>28</v>
      </c>
      <c r="F45" s="95">
        <v>4582</v>
      </c>
    </row>
    <row r="46" spans="1:8" ht="20.100000000000001" customHeight="1" x14ac:dyDescent="0.25">
      <c r="A46" s="117">
        <v>41</v>
      </c>
      <c r="B46" s="7" t="s">
        <v>32</v>
      </c>
      <c r="C46" s="9" t="s">
        <v>33</v>
      </c>
      <c r="D46" s="9">
        <v>50</v>
      </c>
      <c r="E46" s="9" t="s">
        <v>28</v>
      </c>
      <c r="F46" s="95">
        <v>8.76</v>
      </c>
    </row>
    <row r="47" spans="1:8" ht="20.100000000000001" customHeight="1" x14ac:dyDescent="0.25">
      <c r="A47" s="117">
        <v>42</v>
      </c>
      <c r="B47" s="7" t="s">
        <v>188</v>
      </c>
      <c r="C47" s="9" t="s">
        <v>182</v>
      </c>
      <c r="D47" s="9">
        <v>4</v>
      </c>
      <c r="E47" s="9" t="s">
        <v>20</v>
      </c>
      <c r="F47" s="95">
        <v>1.32</v>
      </c>
    </row>
    <row r="48" spans="1:8" ht="20.100000000000001" customHeight="1" x14ac:dyDescent="0.25">
      <c r="A48" s="117">
        <v>43</v>
      </c>
      <c r="B48" s="7" t="s">
        <v>16</v>
      </c>
      <c r="C48" s="9"/>
      <c r="D48" s="9">
        <v>1178</v>
      </c>
      <c r="E48" s="9" t="s">
        <v>17</v>
      </c>
      <c r="F48" s="95">
        <v>12</v>
      </c>
      <c r="H48" s="26">
        <v>977.5</v>
      </c>
    </row>
    <row r="49" spans="1:6" ht="20.100000000000001" customHeight="1" x14ac:dyDescent="0.25">
      <c r="A49" s="117">
        <v>44</v>
      </c>
      <c r="B49" s="7" t="s">
        <v>18</v>
      </c>
      <c r="C49" s="9"/>
      <c r="D49" s="9">
        <v>2353</v>
      </c>
      <c r="E49" s="9" t="s">
        <v>17</v>
      </c>
      <c r="F49" s="95">
        <v>5</v>
      </c>
    </row>
    <row r="50" spans="1:6" s="31" customFormat="1" ht="30.75" customHeight="1" x14ac:dyDescent="0.25">
      <c r="A50" s="117">
        <v>45</v>
      </c>
      <c r="B50" s="7" t="s">
        <v>14</v>
      </c>
      <c r="C50" s="9" t="s">
        <v>15</v>
      </c>
      <c r="D50" s="9">
        <v>2024</v>
      </c>
      <c r="E50" s="9" t="s">
        <v>13</v>
      </c>
      <c r="F50" s="95">
        <v>8</v>
      </c>
    </row>
    <row r="51" spans="1:6" ht="20.100000000000001" customHeight="1" x14ac:dyDescent="0.25">
      <c r="A51" s="117">
        <v>46</v>
      </c>
      <c r="B51" s="7" t="s">
        <v>170</v>
      </c>
      <c r="C51" s="9" t="s">
        <v>171</v>
      </c>
      <c r="D51" s="9">
        <v>524</v>
      </c>
      <c r="E51" s="9" t="s">
        <v>172</v>
      </c>
      <c r="F51" s="95">
        <v>7.84</v>
      </c>
    </row>
    <row r="52" spans="1:6" ht="20.100000000000001" customHeight="1" x14ac:dyDescent="0.25">
      <c r="A52" s="117">
        <v>47</v>
      </c>
      <c r="B52" s="7" t="s">
        <v>175</v>
      </c>
      <c r="C52" s="9" t="s">
        <v>176</v>
      </c>
      <c r="D52" s="9">
        <v>4333.6000000000004</v>
      </c>
      <c r="E52" s="9" t="s">
        <v>172</v>
      </c>
      <c r="F52" s="95">
        <v>151.66999999999999</v>
      </c>
    </row>
    <row r="53" spans="1:6" ht="20.100000000000001" customHeight="1" x14ac:dyDescent="0.25">
      <c r="A53" s="117">
        <v>48</v>
      </c>
      <c r="B53" s="7" t="s">
        <v>179</v>
      </c>
      <c r="C53" s="9" t="s">
        <v>180</v>
      </c>
      <c r="D53" s="9">
        <v>2250</v>
      </c>
      <c r="E53" s="9" t="s">
        <v>172</v>
      </c>
      <c r="F53" s="95">
        <v>18</v>
      </c>
    </row>
    <row r="54" spans="1:6" ht="86.25" customHeight="1" x14ac:dyDescent="0.25">
      <c r="A54" s="117">
        <v>49</v>
      </c>
      <c r="B54" s="7" t="s">
        <v>418</v>
      </c>
      <c r="C54" s="9"/>
      <c r="D54" s="23"/>
      <c r="E54" s="106"/>
      <c r="F54" s="97">
        <v>430</v>
      </c>
    </row>
    <row r="55" spans="1:6" ht="48.75" customHeight="1" x14ac:dyDescent="0.25">
      <c r="A55" s="117">
        <v>50</v>
      </c>
      <c r="B55" s="23" t="s">
        <v>420</v>
      </c>
      <c r="C55" s="9"/>
      <c r="D55" s="23"/>
      <c r="E55" s="106"/>
      <c r="F55" s="97">
        <v>144</v>
      </c>
    </row>
    <row r="56" spans="1:6" ht="20.100000000000001" customHeight="1" x14ac:dyDescent="0.25">
      <c r="A56" s="117">
        <v>51</v>
      </c>
      <c r="B56" s="23" t="s">
        <v>429</v>
      </c>
      <c r="C56" s="9" t="s">
        <v>426</v>
      </c>
      <c r="D56" s="23">
        <v>20</v>
      </c>
      <c r="E56" s="25" t="s">
        <v>25</v>
      </c>
      <c r="F56" s="97">
        <v>200</v>
      </c>
    </row>
    <row r="57" spans="1:6" s="31" customFormat="1" ht="20.100000000000001" customHeight="1" x14ac:dyDescent="0.25">
      <c r="A57" s="117">
        <v>52</v>
      </c>
      <c r="B57" s="7" t="s">
        <v>167</v>
      </c>
      <c r="C57" s="9" t="s">
        <v>168</v>
      </c>
      <c r="D57" s="9">
        <v>3220</v>
      </c>
      <c r="E57" s="9" t="s">
        <v>169</v>
      </c>
      <c r="F57" s="95">
        <v>28.12</v>
      </c>
    </row>
    <row r="58" spans="1:6" s="31" customFormat="1" ht="20.100000000000001" customHeight="1" x14ac:dyDescent="0.25">
      <c r="A58" s="117">
        <v>53</v>
      </c>
      <c r="B58" s="7" t="s">
        <v>177</v>
      </c>
      <c r="C58" s="9" t="s">
        <v>178</v>
      </c>
      <c r="D58" s="9">
        <v>1540</v>
      </c>
      <c r="E58" s="9" t="s">
        <v>172</v>
      </c>
      <c r="F58" s="95">
        <v>17.7</v>
      </c>
    </row>
    <row r="59" spans="1:6" s="31" customFormat="1" ht="20.100000000000001" customHeight="1" x14ac:dyDescent="0.25">
      <c r="A59" s="117">
        <v>54</v>
      </c>
      <c r="B59" s="7" t="s">
        <v>187</v>
      </c>
      <c r="C59" s="9" t="s">
        <v>182</v>
      </c>
      <c r="D59" s="9">
        <v>16068</v>
      </c>
      <c r="E59" s="9" t="s">
        <v>20</v>
      </c>
      <c r="F59" s="95">
        <v>13.66</v>
      </c>
    </row>
    <row r="60" spans="1:6" s="31" customFormat="1" ht="85.5" customHeight="1" x14ac:dyDescent="0.25">
      <c r="A60" s="117">
        <v>55</v>
      </c>
      <c r="B60" s="7" t="s">
        <v>189</v>
      </c>
      <c r="C60" s="9" t="s">
        <v>182</v>
      </c>
      <c r="D60" s="9">
        <v>1</v>
      </c>
      <c r="E60" s="9" t="s">
        <v>185</v>
      </c>
      <c r="F60" s="95">
        <v>13.87</v>
      </c>
    </row>
    <row r="61" spans="1:6" s="31" customFormat="1" ht="80.25" customHeight="1" x14ac:dyDescent="0.25">
      <c r="A61" s="117">
        <v>56</v>
      </c>
      <c r="B61" s="7" t="s">
        <v>190</v>
      </c>
      <c r="C61" s="9" t="s">
        <v>182</v>
      </c>
      <c r="D61" s="9">
        <v>6</v>
      </c>
      <c r="E61" s="9" t="s">
        <v>185</v>
      </c>
      <c r="F61" s="95">
        <v>60.49</v>
      </c>
    </row>
    <row r="62" spans="1:6" s="31" customFormat="1" ht="69" customHeight="1" x14ac:dyDescent="0.25">
      <c r="A62" s="117">
        <v>57</v>
      </c>
      <c r="B62" s="23" t="s">
        <v>798</v>
      </c>
      <c r="C62" s="9" t="s">
        <v>400</v>
      </c>
      <c r="D62" s="23" t="s">
        <v>182</v>
      </c>
      <c r="E62" s="106" t="s">
        <v>182</v>
      </c>
      <c r="F62" s="97">
        <v>4534</v>
      </c>
    </row>
    <row r="63" spans="1:6" s="31" customFormat="1" ht="77.25" customHeight="1" x14ac:dyDescent="0.25">
      <c r="A63" s="117">
        <v>58</v>
      </c>
      <c r="B63" s="23" t="s">
        <v>401</v>
      </c>
      <c r="C63" s="9" t="s">
        <v>402</v>
      </c>
      <c r="D63" s="23" t="s">
        <v>182</v>
      </c>
      <c r="E63" s="106" t="s">
        <v>182</v>
      </c>
      <c r="F63" s="97">
        <v>4100</v>
      </c>
    </row>
    <row r="64" spans="1:6" s="31" customFormat="1" ht="66" customHeight="1" x14ac:dyDescent="0.25">
      <c r="A64" s="117">
        <v>59</v>
      </c>
      <c r="B64" s="23" t="s">
        <v>403</v>
      </c>
      <c r="C64" s="9" t="s">
        <v>404</v>
      </c>
      <c r="D64" s="23" t="s">
        <v>182</v>
      </c>
      <c r="E64" s="106" t="s">
        <v>182</v>
      </c>
      <c r="F64" s="97">
        <v>2645</v>
      </c>
    </row>
    <row r="65" spans="1:6" s="31" customFormat="1" ht="45.75" customHeight="1" x14ac:dyDescent="0.25">
      <c r="A65" s="117">
        <v>60</v>
      </c>
      <c r="B65" s="23" t="s">
        <v>405</v>
      </c>
      <c r="C65" s="9" t="s">
        <v>406</v>
      </c>
      <c r="D65" s="23" t="s">
        <v>182</v>
      </c>
      <c r="E65" s="106" t="s">
        <v>182</v>
      </c>
      <c r="F65" s="97">
        <v>3962</v>
      </c>
    </row>
    <row r="66" spans="1:6" s="31" customFormat="1" ht="39.950000000000003" customHeight="1" x14ac:dyDescent="0.25">
      <c r="A66" s="117">
        <v>61</v>
      </c>
      <c r="B66" s="23" t="s">
        <v>407</v>
      </c>
      <c r="C66" s="9" t="s">
        <v>406</v>
      </c>
      <c r="D66" s="23" t="s">
        <v>182</v>
      </c>
      <c r="E66" s="106" t="s">
        <v>182</v>
      </c>
      <c r="F66" s="97">
        <v>15800</v>
      </c>
    </row>
    <row r="67" spans="1:6" s="31" customFormat="1" ht="39.950000000000003" customHeight="1" x14ac:dyDescent="0.25">
      <c r="A67" s="117">
        <v>62</v>
      </c>
      <c r="B67" s="23" t="s">
        <v>408</v>
      </c>
      <c r="C67" s="9" t="s">
        <v>406</v>
      </c>
      <c r="D67" s="23" t="s">
        <v>182</v>
      </c>
      <c r="E67" s="106" t="s">
        <v>182</v>
      </c>
      <c r="F67" s="97">
        <v>4000</v>
      </c>
    </row>
    <row r="68" spans="1:6" s="31" customFormat="1" ht="39.950000000000003" customHeight="1" x14ac:dyDescent="0.25">
      <c r="A68" s="117">
        <v>63</v>
      </c>
      <c r="B68" s="23" t="s">
        <v>414</v>
      </c>
      <c r="C68" s="9" t="s">
        <v>415</v>
      </c>
      <c r="D68" s="23">
        <v>39680</v>
      </c>
      <c r="E68" s="106" t="s">
        <v>416</v>
      </c>
      <c r="F68" s="97">
        <v>1250</v>
      </c>
    </row>
    <row r="69" spans="1:6" s="31" customFormat="1" ht="39.950000000000003" customHeight="1" x14ac:dyDescent="0.25">
      <c r="A69" s="117">
        <v>64</v>
      </c>
      <c r="B69" s="23" t="s">
        <v>417</v>
      </c>
      <c r="C69" s="9" t="s">
        <v>415</v>
      </c>
      <c r="D69" s="23">
        <v>14600</v>
      </c>
      <c r="E69" s="106" t="s">
        <v>416</v>
      </c>
      <c r="F69" s="97">
        <v>460</v>
      </c>
    </row>
    <row r="70" spans="1:6" s="31" customFormat="1" ht="63.75" customHeight="1" x14ac:dyDescent="0.25">
      <c r="A70" s="117">
        <v>65</v>
      </c>
      <c r="B70" s="23" t="s">
        <v>419</v>
      </c>
      <c r="C70" s="9"/>
      <c r="D70" s="23"/>
      <c r="E70" s="106"/>
      <c r="F70" s="97">
        <v>1300</v>
      </c>
    </row>
    <row r="71" spans="1:6" s="31" customFormat="1" ht="65.25" customHeight="1" x14ac:dyDescent="0.25">
      <c r="A71" s="117">
        <v>66</v>
      </c>
      <c r="B71" s="23" t="s">
        <v>421</v>
      </c>
      <c r="C71" s="9"/>
      <c r="D71" s="23"/>
      <c r="E71" s="106"/>
      <c r="F71" s="97">
        <v>500</v>
      </c>
    </row>
    <row r="72" spans="1:6" s="31" customFormat="1" ht="54" customHeight="1" x14ac:dyDescent="0.25">
      <c r="A72" s="117">
        <v>67</v>
      </c>
      <c r="B72" s="23" t="s">
        <v>422</v>
      </c>
      <c r="C72" s="9"/>
      <c r="D72" s="23"/>
      <c r="E72" s="106"/>
      <c r="F72" s="97">
        <v>2800</v>
      </c>
    </row>
    <row r="73" spans="1:6" s="31" customFormat="1" ht="39.950000000000003" customHeight="1" x14ac:dyDescent="0.25">
      <c r="A73" s="117">
        <v>68</v>
      </c>
      <c r="B73" s="23" t="s">
        <v>423</v>
      </c>
      <c r="C73" s="9"/>
      <c r="D73" s="23"/>
      <c r="E73" s="106"/>
      <c r="F73" s="97">
        <v>900</v>
      </c>
    </row>
    <row r="74" spans="1:6" s="31" customFormat="1" ht="20.100000000000001" customHeight="1" x14ac:dyDescent="0.25">
      <c r="A74" s="117">
        <v>69</v>
      </c>
      <c r="B74" s="7" t="s">
        <v>3</v>
      </c>
      <c r="C74" s="9" t="s">
        <v>4</v>
      </c>
      <c r="D74" s="9">
        <v>174960</v>
      </c>
      <c r="E74" s="9" t="s">
        <v>5</v>
      </c>
      <c r="F74" s="95">
        <v>469</v>
      </c>
    </row>
    <row r="75" spans="1:6" ht="20.100000000000001" customHeight="1" x14ac:dyDescent="0.25">
      <c r="A75" s="117"/>
      <c r="B75" s="210" t="s">
        <v>192</v>
      </c>
      <c r="C75" s="210"/>
      <c r="D75" s="110"/>
      <c r="E75" s="110"/>
      <c r="F75" s="95"/>
    </row>
    <row r="76" spans="1:6" ht="20.100000000000001" customHeight="1" x14ac:dyDescent="0.25">
      <c r="A76" s="117">
        <v>70</v>
      </c>
      <c r="B76" s="118" t="s">
        <v>193</v>
      </c>
      <c r="C76" s="109" t="s">
        <v>194</v>
      </c>
      <c r="D76" s="109">
        <v>2010</v>
      </c>
      <c r="E76" s="109" t="s">
        <v>17</v>
      </c>
      <c r="F76" s="95">
        <v>38.64</v>
      </c>
    </row>
    <row r="77" spans="1:6" ht="20.100000000000001" customHeight="1" x14ac:dyDescent="0.25">
      <c r="A77" s="117">
        <v>71</v>
      </c>
      <c r="B77" s="118" t="s">
        <v>195</v>
      </c>
      <c r="C77" s="109" t="s">
        <v>196</v>
      </c>
      <c r="D77" s="109">
        <v>16000</v>
      </c>
      <c r="E77" s="109" t="s">
        <v>17</v>
      </c>
      <c r="F77" s="95">
        <v>194.22</v>
      </c>
    </row>
    <row r="78" spans="1:6" ht="20.100000000000001" customHeight="1" x14ac:dyDescent="0.25">
      <c r="A78" s="117">
        <v>72</v>
      </c>
      <c r="B78" s="118" t="s">
        <v>197</v>
      </c>
      <c r="C78" s="109" t="s">
        <v>198</v>
      </c>
      <c r="D78" s="109">
        <v>2</v>
      </c>
      <c r="E78" s="109" t="s">
        <v>50</v>
      </c>
      <c r="F78" s="95">
        <v>70.989999999999995</v>
      </c>
    </row>
    <row r="79" spans="1:6" ht="20.100000000000001" customHeight="1" x14ac:dyDescent="0.25">
      <c r="A79" s="117">
        <v>73</v>
      </c>
      <c r="B79" s="118" t="s">
        <v>199</v>
      </c>
      <c r="C79" s="109" t="s">
        <v>200</v>
      </c>
      <c r="D79" s="109">
        <v>2</v>
      </c>
      <c r="E79" s="109" t="s">
        <v>50</v>
      </c>
      <c r="F79" s="95">
        <v>96.81</v>
      </c>
    </row>
    <row r="80" spans="1:6" ht="20.100000000000001" customHeight="1" x14ac:dyDescent="0.25">
      <c r="A80" s="117">
        <v>74</v>
      </c>
      <c r="B80" s="118" t="s">
        <v>201</v>
      </c>
      <c r="C80" s="109" t="s">
        <v>202</v>
      </c>
      <c r="D80" s="109">
        <v>2</v>
      </c>
      <c r="E80" s="109" t="s">
        <v>50</v>
      </c>
      <c r="F80" s="95">
        <v>244.31</v>
      </c>
    </row>
    <row r="81" spans="1:6" ht="20.100000000000001" customHeight="1" x14ac:dyDescent="0.25">
      <c r="A81" s="117">
        <v>75</v>
      </c>
      <c r="B81" s="118" t="s">
        <v>203</v>
      </c>
      <c r="C81" s="109" t="s">
        <v>202</v>
      </c>
      <c r="D81" s="109">
        <v>6</v>
      </c>
      <c r="E81" s="109" t="s">
        <v>50</v>
      </c>
      <c r="F81" s="95">
        <v>28.3</v>
      </c>
    </row>
    <row r="82" spans="1:6" ht="20.100000000000001" customHeight="1" x14ac:dyDescent="0.25">
      <c r="A82" s="117">
        <v>76</v>
      </c>
      <c r="B82" s="118" t="s">
        <v>206</v>
      </c>
      <c r="C82" s="109" t="s">
        <v>207</v>
      </c>
      <c r="D82" s="109">
        <v>160</v>
      </c>
      <c r="E82" s="109" t="s">
        <v>50</v>
      </c>
      <c r="F82" s="95">
        <v>28.02</v>
      </c>
    </row>
    <row r="83" spans="1:6" ht="20.100000000000001" customHeight="1" x14ac:dyDescent="0.25">
      <c r="A83" s="117">
        <v>77</v>
      </c>
      <c r="B83" s="118" t="s">
        <v>208</v>
      </c>
      <c r="C83" s="109" t="s">
        <v>209</v>
      </c>
      <c r="D83" s="109">
        <v>180</v>
      </c>
      <c r="E83" s="109" t="s">
        <v>50</v>
      </c>
      <c r="F83" s="95">
        <v>53.08</v>
      </c>
    </row>
    <row r="84" spans="1:6" ht="20.100000000000001" customHeight="1" x14ac:dyDescent="0.25">
      <c r="A84" s="117">
        <v>78</v>
      </c>
      <c r="B84" s="118" t="s">
        <v>212</v>
      </c>
      <c r="C84" s="109" t="s">
        <v>213</v>
      </c>
      <c r="D84" s="109">
        <v>2</v>
      </c>
      <c r="E84" s="109" t="s">
        <v>50</v>
      </c>
      <c r="F84" s="95">
        <v>95.58</v>
      </c>
    </row>
    <row r="85" spans="1:6" ht="20.100000000000001" customHeight="1" x14ac:dyDescent="0.25">
      <c r="A85" s="117">
        <v>79</v>
      </c>
      <c r="B85" s="118" t="s">
        <v>214</v>
      </c>
      <c r="C85" s="109"/>
      <c r="D85" s="109">
        <v>1</v>
      </c>
      <c r="E85" s="109" t="s">
        <v>185</v>
      </c>
      <c r="F85" s="95">
        <v>131.66</v>
      </c>
    </row>
    <row r="86" spans="1:6" ht="20.100000000000001" customHeight="1" x14ac:dyDescent="0.25">
      <c r="A86" s="117">
        <v>80</v>
      </c>
      <c r="B86" s="118" t="s">
        <v>217</v>
      </c>
      <c r="C86" s="109" t="s">
        <v>218</v>
      </c>
      <c r="D86" s="109">
        <v>4</v>
      </c>
      <c r="E86" s="109" t="s">
        <v>50</v>
      </c>
      <c r="F86" s="95">
        <v>183.78</v>
      </c>
    </row>
    <row r="87" spans="1:6" ht="20.100000000000001" customHeight="1" x14ac:dyDescent="0.25">
      <c r="A87" s="117">
        <v>81</v>
      </c>
      <c r="B87" s="118" t="s">
        <v>219</v>
      </c>
      <c r="C87" s="109" t="s">
        <v>220</v>
      </c>
      <c r="D87" s="109">
        <v>4</v>
      </c>
      <c r="E87" s="109" t="s">
        <v>50</v>
      </c>
      <c r="F87" s="95">
        <v>235.35</v>
      </c>
    </row>
    <row r="88" spans="1:6" ht="20.100000000000001" customHeight="1" x14ac:dyDescent="0.25">
      <c r="A88" s="117">
        <v>82</v>
      </c>
      <c r="B88" s="119" t="s">
        <v>223</v>
      </c>
      <c r="C88" s="109" t="s">
        <v>224</v>
      </c>
      <c r="D88" s="110">
        <v>200</v>
      </c>
      <c r="E88" s="109" t="s">
        <v>20</v>
      </c>
      <c r="F88" s="95">
        <v>88</v>
      </c>
    </row>
    <row r="89" spans="1:6" ht="20.100000000000001" customHeight="1" x14ac:dyDescent="0.25">
      <c r="A89" s="117">
        <v>83</v>
      </c>
      <c r="B89" s="119" t="s">
        <v>227</v>
      </c>
      <c r="C89" s="109" t="s">
        <v>226</v>
      </c>
      <c r="D89" s="110">
        <v>16</v>
      </c>
      <c r="E89" s="109" t="s">
        <v>20</v>
      </c>
      <c r="F89" s="95">
        <v>36.799999999999997</v>
      </c>
    </row>
    <row r="90" spans="1:6" ht="20.100000000000001" customHeight="1" x14ac:dyDescent="0.25">
      <c r="A90" s="117">
        <v>84</v>
      </c>
      <c r="B90" s="119" t="s">
        <v>229</v>
      </c>
      <c r="C90" s="109" t="s">
        <v>226</v>
      </c>
      <c r="D90" s="110">
        <v>6</v>
      </c>
      <c r="E90" s="109" t="s">
        <v>20</v>
      </c>
      <c r="F90" s="95">
        <v>103</v>
      </c>
    </row>
    <row r="91" spans="1:6" ht="20.100000000000001" customHeight="1" x14ac:dyDescent="0.25">
      <c r="A91" s="117">
        <v>85</v>
      </c>
      <c r="B91" s="119" t="s">
        <v>234</v>
      </c>
      <c r="C91" s="109" t="s">
        <v>226</v>
      </c>
      <c r="D91" s="110">
        <v>74</v>
      </c>
      <c r="E91" s="109" t="s">
        <v>20</v>
      </c>
      <c r="F91" s="95">
        <v>34.799999999999997</v>
      </c>
    </row>
    <row r="92" spans="1:6" ht="20.100000000000001" customHeight="1" x14ac:dyDescent="0.25">
      <c r="A92" s="117">
        <v>86</v>
      </c>
      <c r="B92" s="119" t="s">
        <v>235</v>
      </c>
      <c r="C92" s="109" t="s">
        <v>226</v>
      </c>
      <c r="D92" s="110">
        <v>12</v>
      </c>
      <c r="E92" s="109" t="s">
        <v>20</v>
      </c>
      <c r="F92" s="95">
        <v>11.21</v>
      </c>
    </row>
    <row r="93" spans="1:6" ht="20.100000000000001" customHeight="1" x14ac:dyDescent="0.25">
      <c r="A93" s="117">
        <v>87</v>
      </c>
      <c r="B93" s="119" t="s">
        <v>236</v>
      </c>
      <c r="C93" s="109" t="s">
        <v>226</v>
      </c>
      <c r="D93" s="110">
        <v>4</v>
      </c>
      <c r="E93" s="109" t="s">
        <v>20</v>
      </c>
      <c r="F93" s="95">
        <v>8.6</v>
      </c>
    </row>
    <row r="94" spans="1:6" ht="20.100000000000001" customHeight="1" x14ac:dyDescent="0.25">
      <c r="A94" s="117">
        <v>88</v>
      </c>
      <c r="B94" s="119" t="s">
        <v>241</v>
      </c>
      <c r="C94" s="109" t="s">
        <v>226</v>
      </c>
      <c r="D94" s="110">
        <v>15</v>
      </c>
      <c r="E94" s="109" t="s">
        <v>20</v>
      </c>
      <c r="F94" s="95">
        <v>2.17</v>
      </c>
    </row>
    <row r="95" spans="1:6" ht="20.100000000000001" customHeight="1" x14ac:dyDescent="0.25">
      <c r="A95" s="117">
        <v>89</v>
      </c>
      <c r="B95" s="119" t="s">
        <v>242</v>
      </c>
      <c r="C95" s="109" t="s">
        <v>226</v>
      </c>
      <c r="D95" s="110">
        <v>17</v>
      </c>
      <c r="E95" s="109" t="s">
        <v>243</v>
      </c>
      <c r="F95" s="95">
        <v>6.29</v>
      </c>
    </row>
    <row r="96" spans="1:6" ht="20.100000000000001" customHeight="1" x14ac:dyDescent="0.25">
      <c r="A96" s="117">
        <v>90</v>
      </c>
      <c r="B96" s="119" t="s">
        <v>246</v>
      </c>
      <c r="C96" s="109" t="s">
        <v>245</v>
      </c>
      <c r="D96" s="110">
        <v>2</v>
      </c>
      <c r="E96" s="109" t="s">
        <v>20</v>
      </c>
      <c r="F96" s="95">
        <v>17.29</v>
      </c>
    </row>
    <row r="97" spans="1:6" ht="20.100000000000001" customHeight="1" x14ac:dyDescent="0.25">
      <c r="A97" s="117">
        <v>91</v>
      </c>
      <c r="B97" s="119" t="s">
        <v>254</v>
      </c>
      <c r="C97" s="109" t="s">
        <v>255</v>
      </c>
      <c r="D97" s="110">
        <v>8</v>
      </c>
      <c r="E97" s="109" t="s">
        <v>20</v>
      </c>
      <c r="F97" s="95">
        <v>10.199999999999999</v>
      </c>
    </row>
    <row r="98" spans="1:6" ht="20.100000000000001" customHeight="1" x14ac:dyDescent="0.25">
      <c r="A98" s="117">
        <v>92</v>
      </c>
      <c r="B98" s="119" t="s">
        <v>258</v>
      </c>
      <c r="C98" s="109" t="s">
        <v>259</v>
      </c>
      <c r="D98" s="110">
        <v>4</v>
      </c>
      <c r="E98" s="109" t="s">
        <v>20</v>
      </c>
      <c r="F98" s="95">
        <v>68.33</v>
      </c>
    </row>
    <row r="99" spans="1:6" ht="20.100000000000001" customHeight="1" x14ac:dyDescent="0.25">
      <c r="A99" s="117">
        <v>93</v>
      </c>
      <c r="B99" s="108" t="s">
        <v>273</v>
      </c>
      <c r="C99" s="109" t="s">
        <v>274</v>
      </c>
      <c r="D99" s="110">
        <v>70</v>
      </c>
      <c r="E99" s="109" t="s">
        <v>2</v>
      </c>
      <c r="F99" s="111">
        <v>350</v>
      </c>
    </row>
    <row r="100" spans="1:6" ht="20.100000000000001" customHeight="1" x14ac:dyDescent="0.25">
      <c r="A100" s="117">
        <v>94</v>
      </c>
      <c r="B100" s="108" t="s">
        <v>275</v>
      </c>
      <c r="C100" s="109" t="s">
        <v>276</v>
      </c>
      <c r="D100" s="110">
        <v>70</v>
      </c>
      <c r="E100" s="109" t="s">
        <v>277</v>
      </c>
      <c r="F100" s="111">
        <v>350</v>
      </c>
    </row>
    <row r="101" spans="1:6" ht="20.100000000000001" customHeight="1" x14ac:dyDescent="0.25">
      <c r="A101" s="117">
        <v>95</v>
      </c>
      <c r="B101" s="108" t="s">
        <v>278</v>
      </c>
      <c r="C101" s="109" t="s">
        <v>279</v>
      </c>
      <c r="D101" s="110">
        <v>6</v>
      </c>
      <c r="E101" s="109" t="s">
        <v>20</v>
      </c>
      <c r="F101" s="111">
        <v>1680</v>
      </c>
    </row>
    <row r="102" spans="1:6" ht="20.100000000000001" customHeight="1" x14ac:dyDescent="0.25">
      <c r="A102" s="117">
        <v>96</v>
      </c>
      <c r="B102" s="7" t="s">
        <v>281</v>
      </c>
      <c r="C102" s="120"/>
      <c r="D102" s="9" t="s">
        <v>282</v>
      </c>
      <c r="E102" s="10" t="s">
        <v>283</v>
      </c>
      <c r="F102" s="11">
        <v>4.25</v>
      </c>
    </row>
    <row r="103" spans="1:6" ht="20.100000000000001" customHeight="1" x14ac:dyDescent="0.25">
      <c r="A103" s="117">
        <v>97</v>
      </c>
      <c r="B103" s="7" t="s">
        <v>284</v>
      </c>
      <c r="C103" s="120"/>
      <c r="D103" s="9" t="s">
        <v>285</v>
      </c>
      <c r="E103" s="10"/>
      <c r="F103" s="11">
        <v>1.2</v>
      </c>
    </row>
    <row r="104" spans="1:6" ht="20.100000000000001" customHeight="1" x14ac:dyDescent="0.25">
      <c r="A104" s="117">
        <v>98</v>
      </c>
      <c r="B104" s="7" t="s">
        <v>290</v>
      </c>
      <c r="C104" s="120"/>
      <c r="D104" s="9" t="s">
        <v>291</v>
      </c>
      <c r="E104" s="10"/>
      <c r="F104" s="11">
        <v>0.15</v>
      </c>
    </row>
    <row r="105" spans="1:6" ht="20.100000000000001" customHeight="1" x14ac:dyDescent="0.25">
      <c r="A105" s="117">
        <v>99</v>
      </c>
      <c r="B105" s="7" t="s">
        <v>294</v>
      </c>
      <c r="C105" s="120"/>
      <c r="D105" s="9" t="s">
        <v>295</v>
      </c>
      <c r="E105" s="10"/>
      <c r="F105" s="11">
        <v>0.16</v>
      </c>
    </row>
    <row r="106" spans="1:6" ht="20.100000000000001" customHeight="1" x14ac:dyDescent="0.25">
      <c r="A106" s="117">
        <v>100</v>
      </c>
      <c r="B106" s="13" t="s">
        <v>302</v>
      </c>
      <c r="C106" s="120"/>
      <c r="D106" s="13"/>
      <c r="E106" s="14"/>
      <c r="F106" s="15">
        <v>0.3</v>
      </c>
    </row>
    <row r="107" spans="1:6" ht="20.100000000000001" customHeight="1" x14ac:dyDescent="0.25">
      <c r="A107" s="117">
        <v>101</v>
      </c>
      <c r="B107" s="19" t="s">
        <v>325</v>
      </c>
      <c r="C107" s="120"/>
      <c r="D107" s="19"/>
      <c r="E107" s="10"/>
      <c r="F107" s="12">
        <v>0.54</v>
      </c>
    </row>
    <row r="108" spans="1:6" ht="20.100000000000001" customHeight="1" x14ac:dyDescent="0.25">
      <c r="A108" s="117">
        <v>102</v>
      </c>
      <c r="B108" s="19" t="s">
        <v>325</v>
      </c>
      <c r="C108" s="120"/>
      <c r="D108" s="19"/>
      <c r="E108" s="10"/>
      <c r="F108" s="12">
        <v>0.54</v>
      </c>
    </row>
    <row r="109" spans="1:6" ht="20.100000000000001" customHeight="1" x14ac:dyDescent="0.25">
      <c r="A109" s="117">
        <v>103</v>
      </c>
      <c r="B109" s="23" t="s">
        <v>371</v>
      </c>
      <c r="C109" s="120"/>
      <c r="D109" s="19">
        <v>4</v>
      </c>
      <c r="E109" s="10">
        <v>9000</v>
      </c>
      <c r="F109" s="12">
        <v>0.36</v>
      </c>
    </row>
    <row r="110" spans="1:6" ht="20.100000000000001" customHeight="1" x14ac:dyDescent="0.25">
      <c r="A110" s="117">
        <v>104</v>
      </c>
      <c r="B110" s="23" t="s">
        <v>372</v>
      </c>
      <c r="C110" s="120"/>
      <c r="D110" s="19">
        <v>4</v>
      </c>
      <c r="E110" s="10">
        <v>8000</v>
      </c>
      <c r="F110" s="12">
        <v>0.32</v>
      </c>
    </row>
    <row r="111" spans="1:6" ht="20.100000000000001" customHeight="1" x14ac:dyDescent="0.25">
      <c r="A111" s="117">
        <v>105</v>
      </c>
      <c r="B111" s="23" t="s">
        <v>376</v>
      </c>
      <c r="C111" s="9" t="s">
        <v>377</v>
      </c>
      <c r="D111" s="96">
        <v>60</v>
      </c>
      <c r="E111" s="25" t="s">
        <v>378</v>
      </c>
      <c r="F111" s="97">
        <v>390</v>
      </c>
    </row>
    <row r="112" spans="1:6" ht="20.100000000000001" customHeight="1" x14ac:dyDescent="0.25">
      <c r="A112" s="117">
        <v>106</v>
      </c>
      <c r="B112" s="104" t="s">
        <v>376</v>
      </c>
      <c r="C112" s="105" t="s">
        <v>377</v>
      </c>
      <c r="D112" s="104">
        <v>110</v>
      </c>
      <c r="E112" s="106" t="s">
        <v>378</v>
      </c>
      <c r="F112" s="107">
        <v>780</v>
      </c>
    </row>
    <row r="113" spans="1:6" ht="20.100000000000001" customHeight="1" x14ac:dyDescent="0.25">
      <c r="A113" s="117">
        <v>107</v>
      </c>
      <c r="B113" s="23" t="s">
        <v>441</v>
      </c>
      <c r="C113" s="9" t="s">
        <v>442</v>
      </c>
      <c r="D113" s="23" t="s">
        <v>435</v>
      </c>
      <c r="E113" s="25" t="s">
        <v>338</v>
      </c>
      <c r="F113" s="97">
        <v>78</v>
      </c>
    </row>
    <row r="114" spans="1:6" ht="20.100000000000001" customHeight="1" x14ac:dyDescent="0.25">
      <c r="A114" s="117">
        <v>108</v>
      </c>
      <c r="B114" s="23" t="s">
        <v>430</v>
      </c>
      <c r="C114" s="9" t="s">
        <v>426</v>
      </c>
      <c r="D114" s="23">
        <v>100</v>
      </c>
      <c r="E114" s="25" t="s">
        <v>25</v>
      </c>
      <c r="F114" s="97">
        <v>50</v>
      </c>
    </row>
    <row r="115" spans="1:6" s="31" customFormat="1" ht="20.100000000000001" customHeight="1" x14ac:dyDescent="0.25">
      <c r="A115" s="117">
        <v>109</v>
      </c>
      <c r="B115" s="119" t="s">
        <v>191</v>
      </c>
      <c r="C115" s="110" t="s">
        <v>182</v>
      </c>
      <c r="D115" s="110">
        <v>679</v>
      </c>
      <c r="E115" s="110" t="s">
        <v>20</v>
      </c>
      <c r="F115" s="95">
        <v>31.91</v>
      </c>
    </row>
    <row r="116" spans="1:6" s="31" customFormat="1" ht="20.100000000000001" customHeight="1" x14ac:dyDescent="0.25">
      <c r="A116" s="117">
        <v>110</v>
      </c>
      <c r="B116" s="7" t="s">
        <v>288</v>
      </c>
      <c r="C116" s="120"/>
      <c r="D116" s="9" t="s">
        <v>289</v>
      </c>
      <c r="E116" s="10"/>
      <c r="F116" s="11">
        <v>4</v>
      </c>
    </row>
    <row r="117" spans="1:6" s="31" customFormat="1" ht="20.100000000000001" customHeight="1" x14ac:dyDescent="0.25">
      <c r="A117" s="117">
        <v>111</v>
      </c>
      <c r="B117" s="7" t="s">
        <v>19</v>
      </c>
      <c r="C117" s="9"/>
      <c r="D117" s="9">
        <v>1</v>
      </c>
      <c r="E117" s="9" t="s">
        <v>20</v>
      </c>
      <c r="F117" s="95">
        <v>2</v>
      </c>
    </row>
    <row r="118" spans="1:6" s="31" customFormat="1" ht="20.100000000000001" customHeight="1" x14ac:dyDescent="0.25">
      <c r="A118" s="117">
        <v>112</v>
      </c>
      <c r="B118" s="119" t="s">
        <v>265</v>
      </c>
      <c r="C118" s="109" t="s">
        <v>266</v>
      </c>
      <c r="D118" s="110">
        <v>1</v>
      </c>
      <c r="E118" s="109" t="s">
        <v>20</v>
      </c>
      <c r="F118" s="111">
        <v>0.45</v>
      </c>
    </row>
    <row r="119" spans="1:6" s="31" customFormat="1" ht="20.100000000000001" customHeight="1" x14ac:dyDescent="0.25">
      <c r="A119" s="117">
        <v>113</v>
      </c>
      <c r="B119" s="119" t="s">
        <v>262</v>
      </c>
      <c r="C119" s="109" t="s">
        <v>263</v>
      </c>
      <c r="D119" s="110">
        <v>25</v>
      </c>
      <c r="E119" s="109" t="s">
        <v>264</v>
      </c>
      <c r="F119" s="111">
        <v>1.75</v>
      </c>
    </row>
    <row r="120" spans="1:6" s="31" customFormat="1" ht="20.100000000000001" customHeight="1" x14ac:dyDescent="0.25">
      <c r="A120" s="117">
        <v>114</v>
      </c>
      <c r="B120" s="119" t="s">
        <v>265</v>
      </c>
      <c r="C120" s="109" t="s">
        <v>266</v>
      </c>
      <c r="D120" s="110">
        <v>1</v>
      </c>
      <c r="E120" s="109" t="s">
        <v>20</v>
      </c>
      <c r="F120" s="111">
        <v>0.3</v>
      </c>
    </row>
    <row r="121" spans="1:6" s="31" customFormat="1" ht="20.100000000000001" customHeight="1" x14ac:dyDescent="0.25">
      <c r="A121" s="117">
        <v>115</v>
      </c>
      <c r="B121" s="104" t="s">
        <v>391</v>
      </c>
      <c r="C121" s="105" t="s">
        <v>392</v>
      </c>
      <c r="D121" s="23">
        <v>120000</v>
      </c>
      <c r="E121" s="106" t="s">
        <v>393</v>
      </c>
      <c r="F121" s="97">
        <v>107</v>
      </c>
    </row>
    <row r="122" spans="1:6" s="31" customFormat="1" ht="20.100000000000001" customHeight="1" x14ac:dyDescent="0.25">
      <c r="A122" s="117">
        <v>116</v>
      </c>
      <c r="B122" s="104" t="s">
        <v>394</v>
      </c>
      <c r="C122" s="105" t="s">
        <v>395</v>
      </c>
      <c r="D122" s="23">
        <v>130000</v>
      </c>
      <c r="E122" s="106" t="s">
        <v>25</v>
      </c>
      <c r="F122" s="97">
        <v>133</v>
      </c>
    </row>
    <row r="123" spans="1:6" s="31" customFormat="1" ht="20.100000000000001" customHeight="1" x14ac:dyDescent="0.25">
      <c r="A123" s="117">
        <v>117</v>
      </c>
      <c r="B123" s="104" t="s">
        <v>396</v>
      </c>
      <c r="C123" s="105" t="s">
        <v>397</v>
      </c>
      <c r="D123" s="23">
        <v>260000</v>
      </c>
      <c r="E123" s="106" t="s">
        <v>25</v>
      </c>
      <c r="F123" s="97">
        <v>288</v>
      </c>
    </row>
    <row r="124" spans="1:6" s="31" customFormat="1" ht="20.100000000000001" customHeight="1" x14ac:dyDescent="0.25">
      <c r="A124" s="117">
        <v>118</v>
      </c>
      <c r="B124" s="104" t="s">
        <v>398</v>
      </c>
      <c r="C124" s="105" t="s">
        <v>399</v>
      </c>
      <c r="D124" s="23">
        <v>100000</v>
      </c>
      <c r="E124" s="106" t="s">
        <v>185</v>
      </c>
      <c r="F124" s="97">
        <v>51</v>
      </c>
    </row>
    <row r="125" spans="1:6" s="31" customFormat="1" ht="81.75" customHeight="1" x14ac:dyDescent="0.25">
      <c r="A125" s="117">
        <v>119</v>
      </c>
      <c r="B125" s="23" t="s">
        <v>424</v>
      </c>
      <c r="C125" s="9"/>
      <c r="D125" s="23"/>
      <c r="E125" s="106"/>
      <c r="F125" s="97">
        <v>1000</v>
      </c>
    </row>
    <row r="126" spans="1:6" s="31" customFormat="1" ht="20.100000000000001" customHeight="1" x14ac:dyDescent="0.25">
      <c r="A126" s="117">
        <v>120</v>
      </c>
      <c r="B126" s="23" t="s">
        <v>436</v>
      </c>
      <c r="C126" s="9" t="s">
        <v>437</v>
      </c>
      <c r="D126" s="23" t="s">
        <v>438</v>
      </c>
      <c r="E126" s="25" t="s">
        <v>338</v>
      </c>
      <c r="F126" s="97">
        <v>180</v>
      </c>
    </row>
    <row r="127" spans="1:6" s="31" customFormat="1" ht="20.100000000000001" customHeight="1" x14ac:dyDescent="0.25">
      <c r="A127" s="117">
        <v>121</v>
      </c>
      <c r="B127" s="23" t="s">
        <v>439</v>
      </c>
      <c r="C127" s="9" t="s">
        <v>440</v>
      </c>
      <c r="D127" s="23" t="s">
        <v>438</v>
      </c>
      <c r="E127" s="25" t="s">
        <v>338</v>
      </c>
      <c r="F127" s="97">
        <v>90</v>
      </c>
    </row>
    <row r="128" spans="1:6" s="31" customFormat="1" ht="20.100000000000001" customHeight="1" x14ac:dyDescent="0.25">
      <c r="A128" s="117">
        <v>122</v>
      </c>
      <c r="B128" s="23" t="s">
        <v>443</v>
      </c>
      <c r="C128" s="9" t="s">
        <v>444</v>
      </c>
      <c r="D128" s="23">
        <v>100</v>
      </c>
      <c r="E128" s="25" t="s">
        <v>185</v>
      </c>
      <c r="F128" s="97">
        <v>400</v>
      </c>
    </row>
    <row r="129" spans="1:6" s="31" customFormat="1" ht="20.100000000000001" customHeight="1" x14ac:dyDescent="0.25">
      <c r="A129" s="117">
        <v>123</v>
      </c>
      <c r="B129" s="121" t="s">
        <v>436</v>
      </c>
      <c r="C129" s="100" t="s">
        <v>456</v>
      </c>
      <c r="D129" s="102">
        <v>48000</v>
      </c>
      <c r="E129" s="102" t="s">
        <v>334</v>
      </c>
      <c r="F129" s="103">
        <f>34.44*1.12</f>
        <v>38.572800000000001</v>
      </c>
    </row>
    <row r="130" spans="1:6" s="31" customFormat="1" ht="20.100000000000001" customHeight="1" x14ac:dyDescent="0.25">
      <c r="A130" s="117">
        <v>124</v>
      </c>
      <c r="B130" s="121" t="s">
        <v>457</v>
      </c>
      <c r="C130" s="100" t="s">
        <v>458</v>
      </c>
      <c r="D130" s="102">
        <v>17000</v>
      </c>
      <c r="E130" s="102" t="s">
        <v>334</v>
      </c>
      <c r="F130" s="103">
        <f>7.94*1.12</f>
        <v>8.8928000000000011</v>
      </c>
    </row>
    <row r="131" spans="1:6" s="31" customFormat="1" ht="20.100000000000001" customHeight="1" x14ac:dyDescent="0.25">
      <c r="A131" s="117">
        <v>125</v>
      </c>
      <c r="B131" s="142" t="s">
        <v>391</v>
      </c>
      <c r="C131" s="143" t="s">
        <v>392</v>
      </c>
      <c r="D131" s="25">
        <v>176000</v>
      </c>
      <c r="E131" s="25" t="s">
        <v>393</v>
      </c>
      <c r="F131" s="25">
        <v>156.63999999999999</v>
      </c>
    </row>
    <row r="132" spans="1:6" s="31" customFormat="1" ht="20.100000000000001" customHeight="1" x14ac:dyDescent="0.25">
      <c r="A132" s="117">
        <v>126</v>
      </c>
      <c r="B132" s="142" t="s">
        <v>394</v>
      </c>
      <c r="C132" s="143" t="s">
        <v>395</v>
      </c>
      <c r="D132" s="23">
        <v>190000</v>
      </c>
      <c r="E132" s="25" t="s">
        <v>25</v>
      </c>
      <c r="F132" s="25">
        <v>194.38</v>
      </c>
    </row>
    <row r="133" spans="1:6" s="31" customFormat="1" ht="20.100000000000001" customHeight="1" x14ac:dyDescent="0.25">
      <c r="A133" s="117">
        <v>127</v>
      </c>
      <c r="B133" s="142" t="s">
        <v>396</v>
      </c>
      <c r="C133" s="143" t="s">
        <v>397</v>
      </c>
      <c r="D133" s="25">
        <v>380000</v>
      </c>
      <c r="E133" s="25" t="s">
        <v>25</v>
      </c>
      <c r="F133" s="25">
        <v>420.93</v>
      </c>
    </row>
    <row r="134" spans="1:6" s="31" customFormat="1" ht="20.100000000000001" customHeight="1" x14ac:dyDescent="0.25">
      <c r="A134" s="117">
        <v>128</v>
      </c>
      <c r="B134" s="142" t="s">
        <v>398</v>
      </c>
      <c r="C134" s="143" t="s">
        <v>399</v>
      </c>
      <c r="D134" s="25">
        <v>356578</v>
      </c>
      <c r="E134" s="25" t="s">
        <v>185</v>
      </c>
      <c r="F134" s="25">
        <v>181.85</v>
      </c>
    </row>
    <row r="135" spans="1:6" ht="20.100000000000001" customHeight="1" x14ac:dyDescent="0.25">
      <c r="A135" s="117">
        <v>129</v>
      </c>
      <c r="B135" s="118" t="s">
        <v>221</v>
      </c>
      <c r="C135" s="109" t="s">
        <v>220</v>
      </c>
      <c r="D135" s="109">
        <v>6</v>
      </c>
      <c r="E135" s="109" t="s">
        <v>50</v>
      </c>
      <c r="F135" s="95">
        <v>430.28</v>
      </c>
    </row>
    <row r="136" spans="1:6" ht="20.100000000000001" customHeight="1" x14ac:dyDescent="0.25">
      <c r="A136" s="117"/>
      <c r="B136" s="210" t="s">
        <v>222</v>
      </c>
      <c r="C136" s="210"/>
      <c r="D136" s="109"/>
      <c r="E136" s="109"/>
      <c r="F136" s="95"/>
    </row>
    <row r="137" spans="1:6" ht="20.100000000000001" customHeight="1" x14ac:dyDescent="0.25">
      <c r="A137" s="117">
        <v>130</v>
      </c>
      <c r="B137" s="119" t="s">
        <v>230</v>
      </c>
      <c r="C137" s="109" t="s">
        <v>231</v>
      </c>
      <c r="D137" s="110">
        <v>45</v>
      </c>
      <c r="E137" s="109" t="s">
        <v>20</v>
      </c>
      <c r="F137" s="95">
        <v>33.340000000000003</v>
      </c>
    </row>
    <row r="138" spans="1:6" ht="20.100000000000001" customHeight="1" x14ac:dyDescent="0.25">
      <c r="A138" s="117">
        <v>131</v>
      </c>
      <c r="B138" s="119" t="s">
        <v>232</v>
      </c>
      <c r="C138" s="109" t="s">
        <v>226</v>
      </c>
      <c r="D138" s="110">
        <v>303</v>
      </c>
      <c r="E138" s="109" t="s">
        <v>20</v>
      </c>
      <c r="F138" s="95">
        <v>76.34</v>
      </c>
    </row>
    <row r="139" spans="1:6" ht="20.100000000000001" customHeight="1" x14ac:dyDescent="0.25">
      <c r="A139" s="117">
        <v>132</v>
      </c>
      <c r="B139" s="119" t="s">
        <v>233</v>
      </c>
      <c r="C139" s="109" t="s">
        <v>226</v>
      </c>
      <c r="D139" s="110">
        <v>100</v>
      </c>
      <c r="E139" s="109" t="s">
        <v>20</v>
      </c>
      <c r="F139" s="95">
        <v>12.4</v>
      </c>
    </row>
    <row r="140" spans="1:6" ht="20.100000000000001" customHeight="1" x14ac:dyDescent="0.25">
      <c r="A140" s="117">
        <v>133</v>
      </c>
      <c r="B140" s="119" t="s">
        <v>237</v>
      </c>
      <c r="C140" s="109" t="s">
        <v>226</v>
      </c>
      <c r="D140" s="110">
        <v>9</v>
      </c>
      <c r="E140" s="109" t="s">
        <v>20</v>
      </c>
      <c r="F140" s="95">
        <v>25.3</v>
      </c>
    </row>
    <row r="141" spans="1:6" ht="20.100000000000001" customHeight="1" x14ac:dyDescent="0.25">
      <c r="A141" s="117">
        <v>134</v>
      </c>
      <c r="B141" s="119" t="s">
        <v>239</v>
      </c>
      <c r="C141" s="109" t="s">
        <v>226</v>
      </c>
      <c r="D141" s="110">
        <v>15</v>
      </c>
      <c r="E141" s="109" t="s">
        <v>20</v>
      </c>
      <c r="F141" s="95">
        <v>39.049999999999997</v>
      </c>
    </row>
    <row r="142" spans="1:6" ht="20.100000000000001" customHeight="1" x14ac:dyDescent="0.25">
      <c r="A142" s="117">
        <v>135</v>
      </c>
      <c r="B142" s="119" t="s">
        <v>240</v>
      </c>
      <c r="C142" s="109" t="s">
        <v>226</v>
      </c>
      <c r="D142" s="110">
        <v>30</v>
      </c>
      <c r="E142" s="109" t="s">
        <v>20</v>
      </c>
      <c r="F142" s="95">
        <v>9.9600000000000009</v>
      </c>
    </row>
    <row r="143" spans="1:6" ht="20.100000000000001" customHeight="1" x14ac:dyDescent="0.25">
      <c r="A143" s="117">
        <v>136</v>
      </c>
      <c r="B143" s="119" t="s">
        <v>244</v>
      </c>
      <c r="C143" s="109" t="s">
        <v>245</v>
      </c>
      <c r="D143" s="110">
        <v>2</v>
      </c>
      <c r="E143" s="109" t="s">
        <v>20</v>
      </c>
      <c r="F143" s="95">
        <v>18.600000000000001</v>
      </c>
    </row>
    <row r="144" spans="1:6" ht="20.100000000000001" customHeight="1" x14ac:dyDescent="0.25">
      <c r="A144" s="117">
        <v>137</v>
      </c>
      <c r="B144" s="119" t="s">
        <v>247</v>
      </c>
      <c r="C144" s="109" t="s">
        <v>245</v>
      </c>
      <c r="D144" s="110">
        <v>2</v>
      </c>
      <c r="E144" s="109" t="s">
        <v>20</v>
      </c>
      <c r="F144" s="95">
        <v>96.61</v>
      </c>
    </row>
    <row r="145" spans="1:6" ht="20.100000000000001" customHeight="1" x14ac:dyDescent="0.25">
      <c r="A145" s="117">
        <v>138</v>
      </c>
      <c r="B145" s="119" t="s">
        <v>248</v>
      </c>
      <c r="C145" s="109" t="s">
        <v>245</v>
      </c>
      <c r="D145" s="110">
        <v>585</v>
      </c>
      <c r="E145" s="109" t="s">
        <v>20</v>
      </c>
      <c r="F145" s="95">
        <v>14.92</v>
      </c>
    </row>
    <row r="146" spans="1:6" ht="20.100000000000001" customHeight="1" x14ac:dyDescent="0.25">
      <c r="A146" s="117">
        <v>139</v>
      </c>
      <c r="B146" s="119" t="s">
        <v>249</v>
      </c>
      <c r="C146" s="109" t="s">
        <v>245</v>
      </c>
      <c r="D146" s="110">
        <v>173</v>
      </c>
      <c r="E146" s="109" t="s">
        <v>20</v>
      </c>
      <c r="F146" s="95">
        <v>1.43</v>
      </c>
    </row>
    <row r="147" spans="1:6" ht="20.100000000000001" customHeight="1" x14ac:dyDescent="0.25">
      <c r="A147" s="117">
        <v>140</v>
      </c>
      <c r="B147" s="119" t="s">
        <v>250</v>
      </c>
      <c r="C147" s="109" t="s">
        <v>245</v>
      </c>
      <c r="D147" s="110">
        <v>32</v>
      </c>
      <c r="E147" s="109" t="s">
        <v>20</v>
      </c>
      <c r="F147" s="95">
        <v>8.0500000000000007</v>
      </c>
    </row>
    <row r="148" spans="1:6" ht="20.100000000000001" customHeight="1" x14ac:dyDescent="0.25">
      <c r="A148" s="117">
        <v>141</v>
      </c>
      <c r="B148" s="119" t="s">
        <v>260</v>
      </c>
      <c r="C148" s="109" t="s">
        <v>261</v>
      </c>
      <c r="D148" s="110">
        <v>40</v>
      </c>
      <c r="E148" s="109" t="s">
        <v>243</v>
      </c>
      <c r="F148" s="95">
        <v>83</v>
      </c>
    </row>
    <row r="149" spans="1:6" ht="20.100000000000001" customHeight="1" x14ac:dyDescent="0.25">
      <c r="A149" s="117">
        <v>142</v>
      </c>
      <c r="B149" s="119" t="s">
        <v>271</v>
      </c>
      <c r="C149" s="109" t="s">
        <v>272</v>
      </c>
      <c r="D149" s="110">
        <v>1</v>
      </c>
      <c r="E149" s="109" t="s">
        <v>20</v>
      </c>
      <c r="F149" s="111">
        <v>1.27</v>
      </c>
    </row>
    <row r="150" spans="1:6" ht="20.100000000000001" customHeight="1" x14ac:dyDescent="0.25">
      <c r="A150" s="117">
        <v>143</v>
      </c>
      <c r="B150" s="7" t="s">
        <v>292</v>
      </c>
      <c r="C150" s="120"/>
      <c r="D150" s="9" t="s">
        <v>293</v>
      </c>
      <c r="E150" s="10"/>
      <c r="F150" s="11">
        <v>3.4</v>
      </c>
    </row>
    <row r="151" spans="1:6" ht="20.100000000000001" customHeight="1" x14ac:dyDescent="0.25">
      <c r="A151" s="117">
        <v>144</v>
      </c>
      <c r="B151" s="7" t="s">
        <v>343</v>
      </c>
      <c r="C151" s="120"/>
      <c r="D151" s="19"/>
      <c r="E151" s="10"/>
      <c r="F151" s="12">
        <v>1.1000000000000001</v>
      </c>
    </row>
    <row r="152" spans="1:6" ht="20.100000000000001" customHeight="1" x14ac:dyDescent="0.25">
      <c r="A152" s="117">
        <v>145</v>
      </c>
      <c r="B152" s="7" t="s">
        <v>345</v>
      </c>
      <c r="C152" s="120"/>
      <c r="D152" s="19"/>
      <c r="E152" s="10"/>
      <c r="F152" s="20">
        <v>2.6</v>
      </c>
    </row>
    <row r="153" spans="1:6" ht="20.100000000000001" customHeight="1" x14ac:dyDescent="0.25">
      <c r="A153" s="117">
        <v>146</v>
      </c>
      <c r="B153" s="19" t="s">
        <v>354</v>
      </c>
      <c r="C153" s="122"/>
      <c r="D153" s="19">
        <v>50</v>
      </c>
      <c r="E153" s="10">
        <v>7000</v>
      </c>
      <c r="F153" s="12">
        <v>3.5</v>
      </c>
    </row>
    <row r="154" spans="1:6" ht="20.100000000000001" customHeight="1" x14ac:dyDescent="0.25">
      <c r="A154" s="117">
        <v>147</v>
      </c>
      <c r="B154" s="19" t="s">
        <v>359</v>
      </c>
      <c r="C154" s="120"/>
      <c r="D154" s="19">
        <v>4</v>
      </c>
      <c r="E154" s="10">
        <v>20000</v>
      </c>
      <c r="F154" s="12">
        <v>0.8</v>
      </c>
    </row>
    <row r="155" spans="1:6" ht="20.100000000000001" customHeight="1" x14ac:dyDescent="0.25">
      <c r="A155" s="117">
        <v>148</v>
      </c>
      <c r="B155" s="19" t="s">
        <v>360</v>
      </c>
      <c r="C155" s="120"/>
      <c r="D155" s="19">
        <v>1</v>
      </c>
      <c r="E155" s="10"/>
      <c r="F155" s="12">
        <v>22.5</v>
      </c>
    </row>
    <row r="156" spans="1:6" ht="20.100000000000001" customHeight="1" x14ac:dyDescent="0.25">
      <c r="A156" s="117">
        <v>149</v>
      </c>
      <c r="B156" s="23" t="s">
        <v>425</v>
      </c>
      <c r="C156" s="9" t="s">
        <v>426</v>
      </c>
      <c r="D156" s="23">
        <v>3</v>
      </c>
      <c r="E156" s="25" t="s">
        <v>25</v>
      </c>
      <c r="F156" s="97">
        <v>1000</v>
      </c>
    </row>
    <row r="157" spans="1:6" ht="20.100000000000001" customHeight="1" x14ac:dyDescent="0.25">
      <c r="A157" s="117">
        <v>150</v>
      </c>
      <c r="B157" s="23" t="s">
        <v>427</v>
      </c>
      <c r="C157" s="9" t="s">
        <v>426</v>
      </c>
      <c r="D157" s="23">
        <v>3</v>
      </c>
      <c r="E157" s="25" t="s">
        <v>25</v>
      </c>
      <c r="F157" s="97">
        <v>50</v>
      </c>
    </row>
    <row r="158" spans="1:6" ht="20.100000000000001" customHeight="1" x14ac:dyDescent="0.25">
      <c r="A158" s="117">
        <v>151</v>
      </c>
      <c r="B158" s="98" t="s">
        <v>428</v>
      </c>
      <c r="C158" s="9" t="s">
        <v>426</v>
      </c>
      <c r="D158" s="23">
        <v>700</v>
      </c>
      <c r="E158" s="25" t="s">
        <v>243</v>
      </c>
      <c r="F158" s="97">
        <v>1200</v>
      </c>
    </row>
    <row r="159" spans="1:6" s="31" customFormat="1" ht="20.100000000000001" customHeight="1" x14ac:dyDescent="0.25">
      <c r="A159" s="117">
        <v>152</v>
      </c>
      <c r="B159" s="119" t="s">
        <v>271</v>
      </c>
      <c r="C159" s="109" t="s">
        <v>272</v>
      </c>
      <c r="D159" s="110">
        <v>1</v>
      </c>
      <c r="E159" s="109" t="s">
        <v>20</v>
      </c>
      <c r="F159" s="111">
        <v>1.27</v>
      </c>
    </row>
    <row r="160" spans="1:6" ht="20.100000000000001" customHeight="1" x14ac:dyDescent="0.25">
      <c r="A160" s="117">
        <v>153</v>
      </c>
      <c r="B160" s="19" t="s">
        <v>358</v>
      </c>
      <c r="C160" s="120"/>
      <c r="D160" s="19">
        <v>50</v>
      </c>
      <c r="E160" s="10">
        <v>900</v>
      </c>
      <c r="F160" s="12">
        <v>0.45</v>
      </c>
    </row>
    <row r="161" spans="1:6" s="31" customFormat="1" ht="20.100000000000001" customHeight="1" x14ac:dyDescent="0.25">
      <c r="A161" s="117">
        <v>154</v>
      </c>
      <c r="B161" s="119" t="s">
        <v>238</v>
      </c>
      <c r="C161" s="109" t="s">
        <v>226</v>
      </c>
      <c r="D161" s="110">
        <v>2</v>
      </c>
      <c r="E161" s="109" t="s">
        <v>20</v>
      </c>
      <c r="F161" s="95">
        <v>16.239999999999998</v>
      </c>
    </row>
    <row r="162" spans="1:6" s="31" customFormat="1" ht="20.100000000000001" customHeight="1" x14ac:dyDescent="0.25">
      <c r="A162" s="117">
        <v>155</v>
      </c>
      <c r="B162" s="119" t="s">
        <v>251</v>
      </c>
      <c r="C162" s="109" t="s">
        <v>252</v>
      </c>
      <c r="D162" s="110">
        <v>1</v>
      </c>
      <c r="E162" s="109" t="s">
        <v>253</v>
      </c>
      <c r="F162" s="95">
        <v>908.42</v>
      </c>
    </row>
    <row r="163" spans="1:6" ht="20.100000000000001" customHeight="1" x14ac:dyDescent="0.25">
      <c r="A163" s="117">
        <v>156</v>
      </c>
      <c r="B163" s="119" t="s">
        <v>256</v>
      </c>
      <c r="C163" s="109" t="s">
        <v>257</v>
      </c>
      <c r="D163" s="110">
        <v>4</v>
      </c>
      <c r="E163" s="109" t="s">
        <v>20</v>
      </c>
      <c r="F163" s="95">
        <v>23.76</v>
      </c>
    </row>
    <row r="164" spans="1:6" ht="20.100000000000001" customHeight="1" x14ac:dyDescent="0.25">
      <c r="A164" s="117"/>
      <c r="B164" s="144" t="s">
        <v>590</v>
      </c>
      <c r="C164" s="117"/>
      <c r="D164" s="117"/>
      <c r="E164" s="117"/>
      <c r="F164" s="117"/>
    </row>
    <row r="165" spans="1:6" ht="20.100000000000001" customHeight="1" x14ac:dyDescent="0.25">
      <c r="A165" s="117">
        <v>157</v>
      </c>
      <c r="B165" s="19" t="s">
        <v>323</v>
      </c>
      <c r="C165" s="120"/>
      <c r="D165" s="19"/>
      <c r="E165" s="10"/>
      <c r="F165" s="12">
        <v>0.75</v>
      </c>
    </row>
    <row r="166" spans="1:6" ht="20.100000000000001" customHeight="1" x14ac:dyDescent="0.25">
      <c r="A166" s="117">
        <v>158</v>
      </c>
      <c r="B166" s="19" t="s">
        <v>323</v>
      </c>
      <c r="C166" s="120"/>
      <c r="D166" s="19"/>
      <c r="E166" s="10"/>
      <c r="F166" s="12">
        <v>1</v>
      </c>
    </row>
    <row r="167" spans="1:6" ht="20.100000000000001" customHeight="1" x14ac:dyDescent="0.25">
      <c r="A167" s="117">
        <v>159</v>
      </c>
      <c r="B167" s="19" t="s">
        <v>323</v>
      </c>
      <c r="C167" s="120"/>
      <c r="D167" s="19"/>
      <c r="E167" s="10"/>
      <c r="F167" s="12">
        <v>0.75</v>
      </c>
    </row>
    <row r="168" spans="1:6" ht="20.100000000000001" customHeight="1" x14ac:dyDescent="0.25">
      <c r="A168" s="117">
        <v>160</v>
      </c>
      <c r="B168" s="19" t="s">
        <v>341</v>
      </c>
      <c r="C168" s="120"/>
      <c r="D168" s="19"/>
      <c r="E168" s="10"/>
      <c r="F168" s="12">
        <v>5</v>
      </c>
    </row>
    <row r="169" spans="1:6" ht="33.75" customHeight="1" x14ac:dyDescent="0.25">
      <c r="A169" s="117">
        <v>161</v>
      </c>
      <c r="B169" s="7" t="s">
        <v>23</v>
      </c>
      <c r="C169" s="9" t="s">
        <v>24</v>
      </c>
      <c r="D169" s="9">
        <v>5</v>
      </c>
      <c r="E169" s="9" t="s">
        <v>25</v>
      </c>
      <c r="F169" s="95">
        <v>2.25</v>
      </c>
    </row>
    <row r="170" spans="1:6" ht="33.75" customHeight="1" x14ac:dyDescent="0.25">
      <c r="A170" s="117">
        <v>162</v>
      </c>
      <c r="B170" s="19" t="s">
        <v>346</v>
      </c>
      <c r="C170" s="123" t="s">
        <v>347</v>
      </c>
      <c r="D170" s="19">
        <v>70</v>
      </c>
      <c r="E170" s="10">
        <v>120000</v>
      </c>
      <c r="F170" s="12">
        <v>37</v>
      </c>
    </row>
    <row r="171" spans="1:6" ht="20.100000000000001" customHeight="1" x14ac:dyDescent="0.25">
      <c r="A171" s="117">
        <v>163</v>
      </c>
      <c r="B171" s="23" t="s">
        <v>366</v>
      </c>
      <c r="C171" s="120"/>
      <c r="D171" s="19">
        <v>4</v>
      </c>
      <c r="E171" s="10">
        <v>50000</v>
      </c>
      <c r="F171" s="12">
        <v>2</v>
      </c>
    </row>
    <row r="172" spans="1:6" ht="20.100000000000001" customHeight="1" x14ac:dyDescent="0.25">
      <c r="A172" s="117">
        <v>164</v>
      </c>
      <c r="B172" s="7" t="s">
        <v>296</v>
      </c>
      <c r="C172" s="120"/>
      <c r="D172" s="9" t="s">
        <v>297</v>
      </c>
      <c r="E172" s="9" t="s">
        <v>298</v>
      </c>
      <c r="F172" s="12">
        <v>3.15</v>
      </c>
    </row>
    <row r="173" spans="1:6" ht="20.100000000000001" customHeight="1" x14ac:dyDescent="0.25">
      <c r="A173" s="117">
        <v>165</v>
      </c>
      <c r="B173" s="119" t="s">
        <v>267</v>
      </c>
      <c r="C173" s="109" t="s">
        <v>268</v>
      </c>
      <c r="D173" s="110">
        <v>3</v>
      </c>
      <c r="E173" s="109" t="s">
        <v>20</v>
      </c>
      <c r="F173" s="111">
        <v>1.95</v>
      </c>
    </row>
    <row r="174" spans="1:6" ht="20.100000000000001" customHeight="1" x14ac:dyDescent="0.25">
      <c r="A174" s="117">
        <v>166</v>
      </c>
      <c r="B174" s="119" t="s">
        <v>267</v>
      </c>
      <c r="C174" s="109" t="s">
        <v>268</v>
      </c>
      <c r="D174" s="110">
        <v>1</v>
      </c>
      <c r="E174" s="109" t="s">
        <v>20</v>
      </c>
      <c r="F174" s="111">
        <v>0.65</v>
      </c>
    </row>
    <row r="175" spans="1:6" ht="34.5" customHeight="1" x14ac:dyDescent="0.25">
      <c r="A175" s="117">
        <v>167</v>
      </c>
      <c r="B175" s="7" t="s">
        <v>36</v>
      </c>
      <c r="C175" s="9" t="s">
        <v>37</v>
      </c>
      <c r="D175" s="9">
        <v>1</v>
      </c>
      <c r="E175" s="9" t="s">
        <v>38</v>
      </c>
      <c r="F175" s="95">
        <v>0.5</v>
      </c>
    </row>
    <row r="176" spans="1:6" ht="20.100000000000001" customHeight="1" x14ac:dyDescent="0.25">
      <c r="A176" s="117">
        <v>168</v>
      </c>
      <c r="B176" s="19" t="s">
        <v>36</v>
      </c>
      <c r="C176" s="120"/>
      <c r="D176" s="19">
        <v>2</v>
      </c>
      <c r="E176" s="10"/>
      <c r="F176" s="12">
        <v>1.25</v>
      </c>
    </row>
    <row r="177" spans="1:6" ht="20.100000000000001" customHeight="1" x14ac:dyDescent="0.25">
      <c r="A177" s="117">
        <v>169</v>
      </c>
      <c r="B177" s="19" t="s">
        <v>316</v>
      </c>
      <c r="C177" s="120"/>
      <c r="D177" s="19">
        <v>4</v>
      </c>
      <c r="E177" s="10">
        <v>45000</v>
      </c>
      <c r="F177" s="12">
        <v>1.8</v>
      </c>
    </row>
    <row r="178" spans="1:6" s="31" customFormat="1" ht="20.100000000000001" customHeight="1" x14ac:dyDescent="0.25">
      <c r="A178" s="117">
        <v>170</v>
      </c>
      <c r="B178" s="23" t="s">
        <v>445</v>
      </c>
      <c r="C178" s="9" t="s">
        <v>446</v>
      </c>
      <c r="D178" s="23">
        <v>4</v>
      </c>
      <c r="E178" s="25" t="s">
        <v>338</v>
      </c>
      <c r="F178" s="97">
        <v>3</v>
      </c>
    </row>
    <row r="179" spans="1:6" ht="20.100000000000001" customHeight="1" x14ac:dyDescent="0.25">
      <c r="A179" s="117">
        <v>171</v>
      </c>
      <c r="B179" s="23" t="s">
        <v>365</v>
      </c>
      <c r="C179" s="120"/>
      <c r="D179" s="19">
        <v>8</v>
      </c>
      <c r="E179" s="10">
        <v>12500</v>
      </c>
      <c r="F179" s="12">
        <v>1</v>
      </c>
    </row>
    <row r="180" spans="1:6" ht="20.100000000000001" customHeight="1" x14ac:dyDescent="0.25">
      <c r="A180" s="117">
        <v>172</v>
      </c>
      <c r="B180" s="19" t="s">
        <v>348</v>
      </c>
      <c r="C180" s="105" t="s">
        <v>349</v>
      </c>
      <c r="D180" s="19">
        <v>5</v>
      </c>
      <c r="E180" s="10">
        <v>200000</v>
      </c>
      <c r="F180" s="12">
        <v>10</v>
      </c>
    </row>
    <row r="181" spans="1:6" ht="20.100000000000001" customHeight="1" x14ac:dyDescent="0.25">
      <c r="A181" s="117">
        <v>173</v>
      </c>
      <c r="B181" s="19" t="s">
        <v>350</v>
      </c>
      <c r="C181" s="120"/>
      <c r="D181" s="19">
        <v>10</v>
      </c>
      <c r="E181" s="10">
        <v>75000</v>
      </c>
      <c r="F181" s="12">
        <v>7.5</v>
      </c>
    </row>
    <row r="182" spans="1:6" ht="20.100000000000001" customHeight="1" x14ac:dyDescent="0.25">
      <c r="A182" s="117">
        <v>174</v>
      </c>
      <c r="B182" s="7" t="s">
        <v>26</v>
      </c>
      <c r="C182" s="9" t="s">
        <v>27</v>
      </c>
      <c r="D182" s="9">
        <v>1</v>
      </c>
      <c r="E182" s="9" t="s">
        <v>28</v>
      </c>
      <c r="F182" s="95">
        <v>0.5</v>
      </c>
    </row>
    <row r="183" spans="1:6" ht="20.100000000000001" customHeight="1" x14ac:dyDescent="0.25">
      <c r="A183" s="117">
        <v>175</v>
      </c>
      <c r="B183" s="19" t="s">
        <v>351</v>
      </c>
      <c r="C183" s="120"/>
      <c r="D183" s="19">
        <v>1</v>
      </c>
      <c r="E183" s="10">
        <v>250000</v>
      </c>
      <c r="F183" s="12">
        <v>2.5</v>
      </c>
    </row>
    <row r="184" spans="1:6" ht="20.100000000000001" customHeight="1" x14ac:dyDescent="0.25">
      <c r="A184" s="117">
        <v>176</v>
      </c>
      <c r="B184" s="7" t="s">
        <v>310</v>
      </c>
      <c r="C184" s="9"/>
      <c r="D184" s="9"/>
      <c r="E184" s="9"/>
      <c r="F184" s="95">
        <v>0.05</v>
      </c>
    </row>
    <row r="185" spans="1:6" ht="20.100000000000001" customHeight="1" x14ac:dyDescent="0.25">
      <c r="A185" s="117">
        <v>177</v>
      </c>
      <c r="B185" s="7" t="s">
        <v>310</v>
      </c>
      <c r="C185" s="120"/>
      <c r="D185" s="19"/>
      <c r="E185" s="10"/>
      <c r="F185" s="12">
        <v>0.05</v>
      </c>
    </row>
    <row r="186" spans="1:6" ht="20.100000000000001" customHeight="1" x14ac:dyDescent="0.25">
      <c r="A186" s="117">
        <v>178</v>
      </c>
      <c r="B186" s="19" t="s">
        <v>310</v>
      </c>
      <c r="C186" s="9" t="s">
        <v>353</v>
      </c>
      <c r="D186" s="19">
        <v>325</v>
      </c>
      <c r="E186" s="10">
        <v>2000</v>
      </c>
      <c r="F186" s="12">
        <v>6.5</v>
      </c>
    </row>
    <row r="187" spans="1:6" ht="20.100000000000001" customHeight="1" x14ac:dyDescent="0.25">
      <c r="A187" s="117">
        <v>179</v>
      </c>
      <c r="B187" s="7" t="s">
        <v>300</v>
      </c>
      <c r="C187" s="120"/>
      <c r="D187" s="9" t="s">
        <v>182</v>
      </c>
      <c r="E187" s="9"/>
      <c r="F187" s="11">
        <v>0.2</v>
      </c>
    </row>
    <row r="188" spans="1:6" ht="20.100000000000001" customHeight="1" x14ac:dyDescent="0.25">
      <c r="A188" s="117">
        <v>180</v>
      </c>
      <c r="B188" s="19" t="s">
        <v>362</v>
      </c>
      <c r="C188" s="120"/>
      <c r="D188" s="19"/>
      <c r="E188" s="10"/>
      <c r="F188" s="12">
        <v>0.1</v>
      </c>
    </row>
    <row r="189" spans="1:6" ht="20.100000000000001" customHeight="1" x14ac:dyDescent="0.25">
      <c r="A189" s="117">
        <v>181</v>
      </c>
      <c r="B189" s="19" t="s">
        <v>363</v>
      </c>
      <c r="C189" s="120"/>
      <c r="D189" s="19"/>
      <c r="E189" s="10"/>
      <c r="F189" s="12">
        <v>0.4</v>
      </c>
    </row>
    <row r="190" spans="1:6" ht="33.75" customHeight="1" x14ac:dyDescent="0.25">
      <c r="A190" s="117">
        <v>182</v>
      </c>
      <c r="B190" s="23" t="s">
        <v>355</v>
      </c>
      <c r="C190" s="9" t="s">
        <v>356</v>
      </c>
      <c r="D190" s="23"/>
      <c r="E190" s="25"/>
      <c r="F190" s="97">
        <v>10</v>
      </c>
    </row>
    <row r="191" spans="1:6" ht="20.100000000000001" customHeight="1" x14ac:dyDescent="0.25">
      <c r="A191" s="117">
        <v>183</v>
      </c>
      <c r="B191" s="19" t="s">
        <v>352</v>
      </c>
      <c r="C191" s="120"/>
      <c r="D191" s="19"/>
      <c r="E191" s="10"/>
      <c r="F191" s="12">
        <v>18</v>
      </c>
    </row>
    <row r="192" spans="1:6" ht="20.100000000000001" customHeight="1" x14ac:dyDescent="0.25">
      <c r="A192" s="117">
        <v>184</v>
      </c>
      <c r="B192" s="119" t="s">
        <v>269</v>
      </c>
      <c r="C192" s="109" t="s">
        <v>270</v>
      </c>
      <c r="D192" s="110">
        <v>1</v>
      </c>
      <c r="E192" s="109" t="s">
        <v>20</v>
      </c>
      <c r="F192" s="111">
        <v>2.6</v>
      </c>
    </row>
    <row r="193" spans="1:6" s="31" customFormat="1" ht="20.100000000000001" customHeight="1" x14ac:dyDescent="0.25">
      <c r="A193" s="117">
        <v>185</v>
      </c>
      <c r="B193" s="19" t="s">
        <v>357</v>
      </c>
      <c r="C193" s="120"/>
      <c r="D193" s="19"/>
      <c r="E193" s="10"/>
      <c r="F193" s="12">
        <v>2</v>
      </c>
    </row>
    <row r="194" spans="1:6" ht="20.100000000000001" customHeight="1" x14ac:dyDescent="0.25">
      <c r="A194" s="117"/>
      <c r="B194" s="144" t="s">
        <v>591</v>
      </c>
      <c r="C194" s="117"/>
      <c r="D194" s="117"/>
      <c r="E194" s="117"/>
      <c r="F194" s="117"/>
    </row>
    <row r="195" spans="1:6" ht="20.100000000000001" customHeight="1" x14ac:dyDescent="0.25">
      <c r="A195" s="117">
        <v>186</v>
      </c>
      <c r="B195" s="124" t="s">
        <v>329</v>
      </c>
      <c r="C195" s="125"/>
      <c r="D195" s="124" t="s">
        <v>330</v>
      </c>
      <c r="E195" s="126">
        <v>15</v>
      </c>
      <c r="F195" s="127">
        <v>0.04</v>
      </c>
    </row>
    <row r="196" spans="1:6" ht="20.100000000000001" customHeight="1" x14ac:dyDescent="0.25">
      <c r="A196" s="117">
        <v>187</v>
      </c>
      <c r="B196" s="7" t="s">
        <v>312</v>
      </c>
      <c r="C196" s="120"/>
      <c r="D196" s="19">
        <v>2</v>
      </c>
      <c r="E196" s="10"/>
      <c r="F196" s="12">
        <v>4.2000000000000003E-2</v>
      </c>
    </row>
    <row r="197" spans="1:6" ht="20.100000000000001" customHeight="1" x14ac:dyDescent="0.25">
      <c r="A197" s="117">
        <v>188</v>
      </c>
      <c r="B197" s="7" t="s">
        <v>307</v>
      </c>
      <c r="C197" s="120"/>
      <c r="D197" s="19">
        <v>70</v>
      </c>
      <c r="E197" s="10">
        <v>200</v>
      </c>
      <c r="F197" s="12">
        <v>0.14000000000000001</v>
      </c>
    </row>
    <row r="198" spans="1:6" ht="20.100000000000001" customHeight="1" x14ac:dyDescent="0.25">
      <c r="A198" s="117">
        <v>189</v>
      </c>
      <c r="B198" s="7" t="s">
        <v>596</v>
      </c>
      <c r="C198" s="9"/>
      <c r="D198" s="9">
        <v>70</v>
      </c>
      <c r="E198" s="9"/>
      <c r="F198" s="95">
        <v>0.14000000000000001</v>
      </c>
    </row>
    <row r="199" spans="1:6" ht="20.100000000000001" customHeight="1" x14ac:dyDescent="0.25">
      <c r="A199" s="117">
        <v>190</v>
      </c>
      <c r="B199" s="19" t="s">
        <v>361</v>
      </c>
      <c r="C199" s="120"/>
      <c r="D199" s="19">
        <v>10</v>
      </c>
      <c r="E199" s="10">
        <v>2200</v>
      </c>
      <c r="F199" s="12">
        <v>0.22</v>
      </c>
    </row>
    <row r="200" spans="1:6" ht="20.100000000000001" customHeight="1" x14ac:dyDescent="0.25">
      <c r="A200" s="117">
        <v>191</v>
      </c>
      <c r="B200" s="7" t="s">
        <v>129</v>
      </c>
      <c r="C200" s="9"/>
      <c r="D200" s="9">
        <v>20</v>
      </c>
      <c r="E200" s="9" t="s">
        <v>50</v>
      </c>
      <c r="F200" s="95">
        <v>1.2999999999999999E-2</v>
      </c>
    </row>
    <row r="201" spans="1:6" ht="20.100000000000001" customHeight="1" x14ac:dyDescent="0.25">
      <c r="A201" s="117">
        <v>192</v>
      </c>
      <c r="B201" s="7" t="s">
        <v>81</v>
      </c>
      <c r="C201" s="9" t="s">
        <v>80</v>
      </c>
      <c r="D201" s="9">
        <v>90</v>
      </c>
      <c r="E201" s="9" t="s">
        <v>50</v>
      </c>
      <c r="F201" s="95">
        <v>8.9999999999999993E-3</v>
      </c>
    </row>
    <row r="202" spans="1:6" ht="20.100000000000001" customHeight="1" x14ac:dyDescent="0.25">
      <c r="A202" s="117">
        <v>193</v>
      </c>
      <c r="B202" s="7" t="s">
        <v>79</v>
      </c>
      <c r="C202" s="9" t="s">
        <v>80</v>
      </c>
      <c r="D202" s="9">
        <v>320</v>
      </c>
      <c r="E202" s="9" t="s">
        <v>50</v>
      </c>
      <c r="F202" s="95">
        <v>3.2000000000000001E-2</v>
      </c>
    </row>
    <row r="203" spans="1:6" ht="20.100000000000001" customHeight="1" x14ac:dyDescent="0.25">
      <c r="A203" s="117">
        <v>194</v>
      </c>
      <c r="B203" s="7" t="s">
        <v>82</v>
      </c>
      <c r="C203" s="9" t="s">
        <v>80</v>
      </c>
      <c r="D203" s="9">
        <v>90</v>
      </c>
      <c r="E203" s="9" t="s">
        <v>50</v>
      </c>
      <c r="F203" s="95">
        <v>8.9999999999999993E-3</v>
      </c>
    </row>
    <row r="204" spans="1:6" ht="20.100000000000001" customHeight="1" x14ac:dyDescent="0.25">
      <c r="A204" s="117">
        <v>195</v>
      </c>
      <c r="B204" s="7" t="s">
        <v>43</v>
      </c>
      <c r="C204" s="9" t="s">
        <v>44</v>
      </c>
      <c r="D204" s="9">
        <v>42</v>
      </c>
      <c r="E204" s="9" t="s">
        <v>45</v>
      </c>
      <c r="F204" s="95">
        <v>1.9E-2</v>
      </c>
    </row>
    <row r="205" spans="1:6" ht="20.100000000000001" customHeight="1" x14ac:dyDescent="0.25">
      <c r="A205" s="117">
        <v>196</v>
      </c>
      <c r="B205" s="7" t="s">
        <v>46</v>
      </c>
      <c r="C205" s="9" t="s">
        <v>47</v>
      </c>
      <c r="D205" s="9">
        <v>36</v>
      </c>
      <c r="E205" s="9" t="s">
        <v>45</v>
      </c>
      <c r="F205" s="95">
        <v>2.5000000000000001E-2</v>
      </c>
    </row>
    <row r="206" spans="1:6" ht="20.100000000000001" customHeight="1" x14ac:dyDescent="0.25">
      <c r="A206" s="117">
        <v>197</v>
      </c>
      <c r="B206" s="7" t="s">
        <v>149</v>
      </c>
      <c r="C206" s="9"/>
      <c r="D206" s="9">
        <v>300</v>
      </c>
      <c r="E206" s="9" t="s">
        <v>150</v>
      </c>
      <c r="F206" s="95">
        <v>0.218</v>
      </c>
    </row>
    <row r="207" spans="1:6" ht="20.100000000000001" customHeight="1" x14ac:dyDescent="0.25">
      <c r="A207" s="117">
        <v>198</v>
      </c>
      <c r="B207" s="7" t="s">
        <v>93</v>
      </c>
      <c r="C207" s="9" t="s">
        <v>94</v>
      </c>
      <c r="D207" s="9">
        <v>320</v>
      </c>
      <c r="E207" s="9" t="s">
        <v>50</v>
      </c>
      <c r="F207" s="95">
        <v>0.35499999999999998</v>
      </c>
    </row>
    <row r="208" spans="1:6" ht="20.100000000000001" customHeight="1" x14ac:dyDescent="0.25">
      <c r="A208" s="117">
        <v>199</v>
      </c>
      <c r="B208" s="7" t="s">
        <v>53</v>
      </c>
      <c r="C208" s="9" t="s">
        <v>54</v>
      </c>
      <c r="D208" s="9">
        <v>60</v>
      </c>
      <c r="E208" s="9" t="s">
        <v>50</v>
      </c>
      <c r="F208" s="95">
        <v>1.4999999999999999E-2</v>
      </c>
    </row>
    <row r="209" spans="1:6" ht="20.100000000000001" customHeight="1" x14ac:dyDescent="0.25">
      <c r="A209" s="117">
        <v>200</v>
      </c>
      <c r="B209" s="19" t="s">
        <v>320</v>
      </c>
      <c r="C209" s="120"/>
      <c r="D209" s="19"/>
      <c r="E209" s="10"/>
      <c r="F209" s="12">
        <v>3</v>
      </c>
    </row>
    <row r="210" spans="1:6" ht="20.100000000000001" customHeight="1" x14ac:dyDescent="0.25">
      <c r="A210" s="117">
        <v>201</v>
      </c>
      <c r="B210" s="7" t="s">
        <v>132</v>
      </c>
      <c r="C210" s="9" t="s">
        <v>131</v>
      </c>
      <c r="D210" s="9">
        <v>6</v>
      </c>
      <c r="E210" s="9" t="s">
        <v>50</v>
      </c>
      <c r="F210" s="95">
        <v>1.7999999999999999E-2</v>
      </c>
    </row>
    <row r="211" spans="1:6" ht="20.100000000000001" customHeight="1" x14ac:dyDescent="0.25">
      <c r="A211" s="117">
        <v>202</v>
      </c>
      <c r="B211" s="7" t="s">
        <v>130</v>
      </c>
      <c r="C211" s="9" t="s">
        <v>131</v>
      </c>
      <c r="D211" s="9">
        <v>4</v>
      </c>
      <c r="E211" s="9" t="s">
        <v>50</v>
      </c>
      <c r="F211" s="95">
        <v>1.9E-2</v>
      </c>
    </row>
    <row r="212" spans="1:6" ht="20.100000000000001" customHeight="1" x14ac:dyDescent="0.25">
      <c r="A212" s="117">
        <v>203</v>
      </c>
      <c r="B212" s="7" t="s">
        <v>133</v>
      </c>
      <c r="C212" s="9"/>
      <c r="D212" s="9">
        <v>6</v>
      </c>
      <c r="E212" s="9" t="s">
        <v>50</v>
      </c>
      <c r="F212" s="95">
        <v>0.03</v>
      </c>
    </row>
    <row r="213" spans="1:6" ht="20.100000000000001" customHeight="1" x14ac:dyDescent="0.25">
      <c r="A213" s="117">
        <v>204</v>
      </c>
      <c r="B213" s="16" t="s">
        <v>305</v>
      </c>
      <c r="C213" s="120"/>
      <c r="D213" s="17"/>
      <c r="E213" s="17"/>
      <c r="F213" s="18">
        <v>6</v>
      </c>
    </row>
    <row r="214" spans="1:6" ht="20.100000000000001" customHeight="1" x14ac:dyDescent="0.25">
      <c r="A214" s="117">
        <v>205</v>
      </c>
      <c r="B214" s="7" t="s">
        <v>299</v>
      </c>
      <c r="C214" s="120"/>
      <c r="D214" s="9" t="s">
        <v>182</v>
      </c>
      <c r="E214" s="9"/>
      <c r="F214" s="11">
        <v>4</v>
      </c>
    </row>
    <row r="215" spans="1:6" ht="20.100000000000001" customHeight="1" x14ac:dyDescent="0.25">
      <c r="A215" s="117">
        <v>206</v>
      </c>
      <c r="B215" s="23" t="s">
        <v>299</v>
      </c>
      <c r="C215" s="120"/>
      <c r="D215" s="19">
        <v>25</v>
      </c>
      <c r="E215" s="10">
        <v>4000</v>
      </c>
      <c r="F215" s="12">
        <v>1</v>
      </c>
    </row>
    <row r="216" spans="1:6" ht="20.100000000000001" customHeight="1" x14ac:dyDescent="0.25">
      <c r="A216" s="117">
        <v>207</v>
      </c>
      <c r="B216" s="7" t="s">
        <v>597</v>
      </c>
      <c r="C216" s="9"/>
      <c r="D216" s="9"/>
      <c r="E216" s="9"/>
      <c r="F216" s="95">
        <v>0.7</v>
      </c>
    </row>
    <row r="217" spans="1:6" ht="20.100000000000001" customHeight="1" x14ac:dyDescent="0.25">
      <c r="A217" s="117">
        <v>208</v>
      </c>
      <c r="B217" s="7" t="s">
        <v>51</v>
      </c>
      <c r="C217" s="9" t="s">
        <v>52</v>
      </c>
      <c r="D217" s="9">
        <v>64</v>
      </c>
      <c r="E217" s="9" t="s">
        <v>50</v>
      </c>
      <c r="F217" s="95">
        <v>1.6E-2</v>
      </c>
    </row>
    <row r="218" spans="1:6" ht="20.100000000000001" customHeight="1" x14ac:dyDescent="0.25">
      <c r="A218" s="117">
        <v>209</v>
      </c>
      <c r="B218" s="7" t="s">
        <v>48</v>
      </c>
      <c r="C218" s="9" t="s">
        <v>49</v>
      </c>
      <c r="D218" s="9">
        <v>74</v>
      </c>
      <c r="E218" s="9" t="s">
        <v>50</v>
      </c>
      <c r="F218" s="95">
        <v>0.01</v>
      </c>
    </row>
    <row r="219" spans="1:6" ht="20.100000000000001" customHeight="1" x14ac:dyDescent="0.25">
      <c r="A219" s="117">
        <v>210</v>
      </c>
      <c r="B219" s="23" t="s">
        <v>368</v>
      </c>
      <c r="C219" s="120"/>
      <c r="D219" s="19">
        <v>12</v>
      </c>
      <c r="E219" s="10">
        <v>4000</v>
      </c>
      <c r="F219" s="12">
        <v>0.48</v>
      </c>
    </row>
    <row r="220" spans="1:6" ht="20.100000000000001" customHeight="1" x14ac:dyDescent="0.25">
      <c r="A220" s="117">
        <v>211</v>
      </c>
      <c r="B220" s="7" t="s">
        <v>311</v>
      </c>
      <c r="C220" s="120"/>
      <c r="D220" s="19"/>
      <c r="E220" s="10"/>
      <c r="F220" s="12">
        <v>0.3</v>
      </c>
    </row>
    <row r="221" spans="1:6" ht="20.100000000000001" customHeight="1" x14ac:dyDescent="0.25">
      <c r="A221" s="117">
        <v>212</v>
      </c>
      <c r="B221" s="7" t="s">
        <v>594</v>
      </c>
      <c r="C221" s="9"/>
      <c r="D221" s="9"/>
      <c r="E221" s="9"/>
      <c r="F221" s="95">
        <v>0.3</v>
      </c>
    </row>
    <row r="222" spans="1:6" ht="20.100000000000001" customHeight="1" x14ac:dyDescent="0.25">
      <c r="A222" s="117">
        <v>213</v>
      </c>
      <c r="B222" s="7" t="s">
        <v>160</v>
      </c>
      <c r="C222" s="9" t="s">
        <v>155</v>
      </c>
      <c r="D222" s="9">
        <v>3000</v>
      </c>
      <c r="E222" s="9" t="s">
        <v>148</v>
      </c>
      <c r="F222" s="95">
        <v>2.0099999999999998</v>
      </c>
    </row>
    <row r="223" spans="1:6" ht="20.100000000000001" customHeight="1" x14ac:dyDescent="0.25">
      <c r="A223" s="117">
        <v>214</v>
      </c>
      <c r="B223" s="7" t="s">
        <v>55</v>
      </c>
      <c r="C223" s="9" t="s">
        <v>56</v>
      </c>
      <c r="D223" s="9">
        <v>20</v>
      </c>
      <c r="E223" s="9" t="s">
        <v>50</v>
      </c>
      <c r="F223" s="95">
        <v>6.2E-2</v>
      </c>
    </row>
    <row r="224" spans="1:6" ht="20.100000000000001" customHeight="1" x14ac:dyDescent="0.25">
      <c r="A224" s="117">
        <v>215</v>
      </c>
      <c r="B224" s="7" t="s">
        <v>57</v>
      </c>
      <c r="C224" s="9"/>
      <c r="D224" s="9">
        <v>48</v>
      </c>
      <c r="E224" s="9" t="s">
        <v>50</v>
      </c>
      <c r="F224" s="95">
        <v>4.5999999999999999E-2</v>
      </c>
    </row>
    <row r="225" spans="1:6" ht="20.100000000000001" customHeight="1" x14ac:dyDescent="0.25">
      <c r="A225" s="117">
        <v>216</v>
      </c>
      <c r="B225" s="7" t="s">
        <v>134</v>
      </c>
      <c r="C225" s="9" t="s">
        <v>135</v>
      </c>
      <c r="D225" s="9">
        <v>2</v>
      </c>
      <c r="E225" s="9" t="s">
        <v>50</v>
      </c>
      <c r="F225" s="95">
        <v>0.01</v>
      </c>
    </row>
    <row r="226" spans="1:6" ht="20.100000000000001" customHeight="1" x14ac:dyDescent="0.25">
      <c r="A226" s="117">
        <v>217</v>
      </c>
      <c r="B226" s="7" t="s">
        <v>115</v>
      </c>
      <c r="C226" s="9" t="s">
        <v>116</v>
      </c>
      <c r="D226" s="9">
        <v>40</v>
      </c>
      <c r="E226" s="9" t="s">
        <v>50</v>
      </c>
      <c r="F226" s="95">
        <v>0.3</v>
      </c>
    </row>
    <row r="227" spans="1:6" ht="20.100000000000001" customHeight="1" x14ac:dyDescent="0.25">
      <c r="A227" s="117">
        <v>218</v>
      </c>
      <c r="B227" s="7" t="s">
        <v>117</v>
      </c>
      <c r="C227" s="9" t="s">
        <v>118</v>
      </c>
      <c r="D227" s="9">
        <v>40</v>
      </c>
      <c r="E227" s="9" t="s">
        <v>50</v>
      </c>
      <c r="F227" s="95">
        <v>0.2</v>
      </c>
    </row>
    <row r="228" spans="1:6" ht="20.100000000000001" customHeight="1" x14ac:dyDescent="0.25">
      <c r="A228" s="117">
        <v>219</v>
      </c>
      <c r="B228" s="117" t="s">
        <v>567</v>
      </c>
      <c r="C228" s="120" t="s">
        <v>568</v>
      </c>
      <c r="D228" s="128">
        <v>3</v>
      </c>
      <c r="E228" s="129" t="s">
        <v>463</v>
      </c>
      <c r="F228" s="130">
        <v>12</v>
      </c>
    </row>
    <row r="229" spans="1:6" ht="20.100000000000001" customHeight="1" x14ac:dyDescent="0.25">
      <c r="A229" s="117">
        <v>220</v>
      </c>
      <c r="B229" s="7" t="s">
        <v>124</v>
      </c>
      <c r="C229" s="9" t="s">
        <v>125</v>
      </c>
      <c r="D229" s="9">
        <v>1640</v>
      </c>
      <c r="E229" s="9" t="s">
        <v>50</v>
      </c>
      <c r="F229" s="95">
        <v>2.5000000000000001E-2</v>
      </c>
    </row>
    <row r="230" spans="1:6" ht="20.100000000000001" customHeight="1" x14ac:dyDescent="0.25">
      <c r="A230" s="117">
        <v>221</v>
      </c>
      <c r="B230" s="7" t="s">
        <v>120</v>
      </c>
      <c r="C230" s="9" t="s">
        <v>121</v>
      </c>
      <c r="D230" s="9">
        <v>840</v>
      </c>
      <c r="E230" s="9" t="s">
        <v>50</v>
      </c>
      <c r="F230" s="95">
        <v>4.2000000000000003E-2</v>
      </c>
    </row>
    <row r="231" spans="1:6" ht="20.100000000000001" customHeight="1" x14ac:dyDescent="0.25">
      <c r="A231" s="117">
        <v>222</v>
      </c>
      <c r="B231" s="7" t="s">
        <v>122</v>
      </c>
      <c r="C231" s="9" t="s">
        <v>123</v>
      </c>
      <c r="D231" s="9">
        <v>840</v>
      </c>
      <c r="E231" s="9" t="s">
        <v>50</v>
      </c>
      <c r="F231" s="95">
        <v>3.4000000000000002E-2</v>
      </c>
    </row>
    <row r="232" spans="1:6" ht="20.100000000000001" customHeight="1" x14ac:dyDescent="0.25">
      <c r="A232" s="117">
        <v>223</v>
      </c>
      <c r="B232" s="7" t="s">
        <v>11</v>
      </c>
      <c r="C232" s="9" t="s">
        <v>12</v>
      </c>
      <c r="D232" s="9">
        <v>7081</v>
      </c>
      <c r="E232" s="9" t="s">
        <v>13</v>
      </c>
      <c r="F232" s="95">
        <v>28</v>
      </c>
    </row>
    <row r="233" spans="1:6" ht="20.100000000000001" customHeight="1" x14ac:dyDescent="0.25">
      <c r="A233" s="117">
        <v>224</v>
      </c>
      <c r="B233" s="7" t="s">
        <v>58</v>
      </c>
      <c r="C233" s="9"/>
      <c r="D233" s="9">
        <v>170</v>
      </c>
      <c r="E233" s="9" t="s">
        <v>50</v>
      </c>
      <c r="F233" s="95">
        <v>6.0000000000000001E-3</v>
      </c>
    </row>
    <row r="234" spans="1:6" ht="20.100000000000001" customHeight="1" x14ac:dyDescent="0.25">
      <c r="A234" s="117">
        <v>225</v>
      </c>
      <c r="B234" s="7" t="s">
        <v>73</v>
      </c>
      <c r="C234" s="9" t="s">
        <v>74</v>
      </c>
      <c r="D234" s="9">
        <v>80</v>
      </c>
      <c r="E234" s="9" t="s">
        <v>50</v>
      </c>
      <c r="F234" s="95">
        <v>0.109</v>
      </c>
    </row>
    <row r="235" spans="1:6" ht="20.100000000000001" customHeight="1" x14ac:dyDescent="0.25">
      <c r="A235" s="117">
        <v>226</v>
      </c>
      <c r="B235" s="7" t="s">
        <v>65</v>
      </c>
      <c r="C235" s="9" t="s">
        <v>66</v>
      </c>
      <c r="D235" s="9">
        <v>122</v>
      </c>
      <c r="E235" s="9" t="s">
        <v>50</v>
      </c>
      <c r="F235" s="95">
        <v>3.3000000000000002E-2</v>
      </c>
    </row>
    <row r="236" spans="1:6" ht="20.100000000000001" customHeight="1" x14ac:dyDescent="0.25">
      <c r="A236" s="117">
        <v>227</v>
      </c>
      <c r="B236" s="7" t="s">
        <v>68</v>
      </c>
      <c r="C236" s="9"/>
      <c r="D236" s="9">
        <v>110</v>
      </c>
      <c r="E236" s="9" t="s">
        <v>50</v>
      </c>
      <c r="F236" s="95">
        <v>1.0999999999999999E-2</v>
      </c>
    </row>
    <row r="237" spans="1:6" ht="20.100000000000001" customHeight="1" x14ac:dyDescent="0.25">
      <c r="A237" s="117">
        <v>228</v>
      </c>
      <c r="B237" s="131" t="s">
        <v>333</v>
      </c>
      <c r="C237" s="120"/>
      <c r="D237" s="131" t="s">
        <v>334</v>
      </c>
      <c r="E237" s="132">
        <v>100</v>
      </c>
      <c r="F237" s="133">
        <f>1600/100000</f>
        <v>1.6E-2</v>
      </c>
    </row>
    <row r="238" spans="1:6" ht="20.100000000000001" customHeight="1" x14ac:dyDescent="0.25">
      <c r="A238" s="117">
        <v>229</v>
      </c>
      <c r="B238" s="7" t="s">
        <v>63</v>
      </c>
      <c r="C238" s="9" t="s">
        <v>64</v>
      </c>
      <c r="D238" s="9">
        <v>200</v>
      </c>
      <c r="E238" s="9" t="s">
        <v>50</v>
      </c>
      <c r="F238" s="95">
        <v>0.11</v>
      </c>
    </row>
    <row r="239" spans="1:6" ht="20.100000000000001" customHeight="1" x14ac:dyDescent="0.25">
      <c r="A239" s="117">
        <v>230</v>
      </c>
      <c r="B239" s="7" t="s">
        <v>61</v>
      </c>
      <c r="C239" s="9" t="s">
        <v>62</v>
      </c>
      <c r="D239" s="9">
        <v>200</v>
      </c>
      <c r="E239" s="9" t="s">
        <v>50</v>
      </c>
      <c r="F239" s="95">
        <v>2.4E-2</v>
      </c>
    </row>
    <row r="240" spans="1:6" ht="20.100000000000001" customHeight="1" x14ac:dyDescent="0.25">
      <c r="A240" s="117">
        <v>231</v>
      </c>
      <c r="B240" s="7" t="s">
        <v>59</v>
      </c>
      <c r="C240" s="9" t="s">
        <v>60</v>
      </c>
      <c r="D240" s="9">
        <v>114</v>
      </c>
      <c r="E240" s="9" t="s">
        <v>50</v>
      </c>
      <c r="F240" s="95">
        <v>0.10299999999999999</v>
      </c>
    </row>
    <row r="241" spans="1:6" ht="20.100000000000001" customHeight="1" x14ac:dyDescent="0.25">
      <c r="A241" s="117">
        <v>232</v>
      </c>
      <c r="B241" s="7" t="s">
        <v>114</v>
      </c>
      <c r="C241" s="9"/>
      <c r="D241" s="9">
        <v>46</v>
      </c>
      <c r="E241" s="9" t="s">
        <v>50</v>
      </c>
      <c r="F241" s="95">
        <v>7.0000000000000001E-3</v>
      </c>
    </row>
    <row r="242" spans="1:6" ht="20.100000000000001" customHeight="1" x14ac:dyDescent="0.25">
      <c r="A242" s="117">
        <v>233</v>
      </c>
      <c r="B242" s="7" t="s">
        <v>69</v>
      </c>
      <c r="C242" s="9" t="s">
        <v>70</v>
      </c>
      <c r="D242" s="9">
        <v>54</v>
      </c>
      <c r="E242" s="9" t="s">
        <v>45</v>
      </c>
      <c r="F242" s="95">
        <v>1.2999999999999999E-2</v>
      </c>
    </row>
    <row r="243" spans="1:6" ht="20.100000000000001" customHeight="1" x14ac:dyDescent="0.25">
      <c r="A243" s="117">
        <v>234</v>
      </c>
      <c r="B243" s="16" t="s">
        <v>303</v>
      </c>
      <c r="C243" s="120"/>
      <c r="D243" s="17"/>
      <c r="E243" s="17"/>
      <c r="F243" s="18">
        <v>0.65</v>
      </c>
    </row>
    <row r="244" spans="1:6" ht="20.100000000000001" customHeight="1" x14ac:dyDescent="0.25">
      <c r="A244" s="117">
        <v>235</v>
      </c>
      <c r="B244" s="119" t="s">
        <v>228</v>
      </c>
      <c r="C244" s="109" t="s">
        <v>226</v>
      </c>
      <c r="D244" s="110">
        <v>34</v>
      </c>
      <c r="E244" s="109" t="s">
        <v>20</v>
      </c>
      <c r="F244" s="95">
        <v>13.8</v>
      </c>
    </row>
    <row r="245" spans="1:6" ht="20.100000000000001" customHeight="1" x14ac:dyDescent="0.25">
      <c r="A245" s="117">
        <v>236</v>
      </c>
      <c r="B245" s="7" t="s">
        <v>67</v>
      </c>
      <c r="C245" s="9"/>
      <c r="D245" s="9">
        <v>128</v>
      </c>
      <c r="E245" s="9" t="s">
        <v>50</v>
      </c>
      <c r="F245" s="95">
        <v>1.2999999999999999E-2</v>
      </c>
    </row>
    <row r="246" spans="1:6" ht="20.100000000000001" customHeight="1" x14ac:dyDescent="0.25">
      <c r="A246" s="117">
        <v>237</v>
      </c>
      <c r="B246" s="7" t="s">
        <v>146</v>
      </c>
      <c r="C246" s="9" t="s">
        <v>147</v>
      </c>
      <c r="D246" s="9">
        <v>600</v>
      </c>
      <c r="E246" s="9" t="s">
        <v>148</v>
      </c>
      <c r="F246" s="95">
        <v>0.192</v>
      </c>
    </row>
    <row r="247" spans="1:6" ht="20.100000000000001" customHeight="1" x14ac:dyDescent="0.25">
      <c r="A247" s="117">
        <v>238</v>
      </c>
      <c r="B247" s="131" t="s">
        <v>331</v>
      </c>
      <c r="C247" s="120"/>
      <c r="D247" s="131" t="s">
        <v>332</v>
      </c>
      <c r="E247" s="132">
        <v>5</v>
      </c>
      <c r="F247" s="133">
        <v>1.4999999999999999E-2</v>
      </c>
    </row>
    <row r="248" spans="1:6" ht="20.100000000000001" customHeight="1" x14ac:dyDescent="0.25">
      <c r="A248" s="117">
        <v>239</v>
      </c>
      <c r="B248" s="7" t="s">
        <v>142</v>
      </c>
      <c r="C248" s="9" t="s">
        <v>143</v>
      </c>
      <c r="D248" s="9">
        <v>1200</v>
      </c>
      <c r="E248" s="9" t="s">
        <v>50</v>
      </c>
      <c r="F248" s="95">
        <v>0.51</v>
      </c>
    </row>
    <row r="249" spans="1:6" ht="20.100000000000001" customHeight="1" x14ac:dyDescent="0.25">
      <c r="A249" s="117">
        <v>240</v>
      </c>
      <c r="B249" s="7" t="s">
        <v>144</v>
      </c>
      <c r="C249" s="9" t="s">
        <v>145</v>
      </c>
      <c r="D249" s="9">
        <v>240</v>
      </c>
      <c r="E249" s="9" t="s">
        <v>50</v>
      </c>
      <c r="F249" s="95">
        <v>0.46700000000000003</v>
      </c>
    </row>
    <row r="250" spans="1:6" ht="20.100000000000001" customHeight="1" x14ac:dyDescent="0.25">
      <c r="A250" s="117">
        <v>241</v>
      </c>
      <c r="B250" s="7" t="s">
        <v>157</v>
      </c>
      <c r="C250" s="9"/>
      <c r="D250" s="9">
        <v>1200</v>
      </c>
      <c r="E250" s="9" t="s">
        <v>50</v>
      </c>
      <c r="F250" s="95">
        <v>0.74399999999999999</v>
      </c>
    </row>
    <row r="251" spans="1:6" ht="20.100000000000001" customHeight="1" x14ac:dyDescent="0.25">
      <c r="A251" s="117">
        <v>242</v>
      </c>
      <c r="B251" s="7" t="s">
        <v>158</v>
      </c>
      <c r="C251" s="9" t="s">
        <v>159</v>
      </c>
      <c r="D251" s="9">
        <v>32</v>
      </c>
      <c r="E251" s="9" t="s">
        <v>50</v>
      </c>
      <c r="F251" s="95">
        <v>0.214</v>
      </c>
    </row>
    <row r="252" spans="1:6" ht="20.100000000000001" customHeight="1" x14ac:dyDescent="0.25">
      <c r="A252" s="117">
        <v>243</v>
      </c>
      <c r="B252" s="118" t="s">
        <v>204</v>
      </c>
      <c r="C252" s="109" t="s">
        <v>205</v>
      </c>
      <c r="D252" s="109">
        <v>6</v>
      </c>
      <c r="E252" s="109" t="s">
        <v>50</v>
      </c>
      <c r="F252" s="95">
        <v>31.16</v>
      </c>
    </row>
    <row r="253" spans="1:6" ht="20.100000000000001" customHeight="1" x14ac:dyDescent="0.25">
      <c r="A253" s="117">
        <v>244</v>
      </c>
      <c r="B253" s="7" t="s">
        <v>71</v>
      </c>
      <c r="C253" s="9" t="s">
        <v>70</v>
      </c>
      <c r="D253" s="9">
        <v>66</v>
      </c>
      <c r="E253" s="9" t="s">
        <v>45</v>
      </c>
      <c r="F253" s="95">
        <v>1.2E-2</v>
      </c>
    </row>
    <row r="254" spans="1:6" ht="20.100000000000001" customHeight="1" x14ac:dyDescent="0.25">
      <c r="A254" s="117">
        <v>245</v>
      </c>
      <c r="B254" s="19" t="s">
        <v>344</v>
      </c>
      <c r="C254" s="120"/>
      <c r="D254" s="19"/>
      <c r="E254" s="10"/>
      <c r="F254" s="12">
        <v>1.75</v>
      </c>
    </row>
    <row r="255" spans="1:6" ht="20.100000000000001" customHeight="1" x14ac:dyDescent="0.25">
      <c r="A255" s="117">
        <v>246</v>
      </c>
      <c r="B255" s="7" t="s">
        <v>314</v>
      </c>
      <c r="C255" s="120"/>
      <c r="D255" s="19"/>
      <c r="E255" s="10"/>
      <c r="F255" s="12">
        <v>0.5</v>
      </c>
    </row>
    <row r="256" spans="1:6" ht="20.100000000000001" customHeight="1" x14ac:dyDescent="0.25">
      <c r="A256" s="117">
        <v>247</v>
      </c>
      <c r="B256" s="7" t="s">
        <v>151</v>
      </c>
      <c r="C256" s="9" t="s">
        <v>140</v>
      </c>
      <c r="D256" s="9">
        <v>240</v>
      </c>
      <c r="E256" s="9" t="s">
        <v>141</v>
      </c>
      <c r="F256" s="95">
        <v>1.627</v>
      </c>
    </row>
    <row r="257" spans="1:6" ht="20.100000000000001" customHeight="1" x14ac:dyDescent="0.25">
      <c r="A257" s="117">
        <v>248</v>
      </c>
      <c r="B257" s="7" t="s">
        <v>136</v>
      </c>
      <c r="C257" s="9" t="s">
        <v>135</v>
      </c>
      <c r="D257" s="9">
        <v>2</v>
      </c>
      <c r="E257" s="9" t="s">
        <v>50</v>
      </c>
      <c r="F257" s="95">
        <v>0.01</v>
      </c>
    </row>
    <row r="258" spans="1:6" ht="20.100000000000001" customHeight="1" x14ac:dyDescent="0.25">
      <c r="A258" s="117">
        <v>249</v>
      </c>
      <c r="B258" s="7" t="s">
        <v>110</v>
      </c>
      <c r="C258" s="9" t="s">
        <v>111</v>
      </c>
      <c r="D258" s="9">
        <v>130</v>
      </c>
      <c r="E258" s="9" t="s">
        <v>50</v>
      </c>
      <c r="F258" s="95">
        <v>1.6E-2</v>
      </c>
    </row>
    <row r="259" spans="1:6" ht="20.100000000000001" customHeight="1" x14ac:dyDescent="0.25">
      <c r="A259" s="117">
        <v>250</v>
      </c>
      <c r="B259" s="19" t="s">
        <v>321</v>
      </c>
      <c r="C259" s="120"/>
      <c r="D259" s="19"/>
      <c r="E259" s="10"/>
      <c r="F259" s="12">
        <v>4.5</v>
      </c>
    </row>
    <row r="260" spans="1:6" ht="20.100000000000001" customHeight="1" x14ac:dyDescent="0.25">
      <c r="A260" s="117">
        <v>251</v>
      </c>
      <c r="B260" s="19" t="s">
        <v>321</v>
      </c>
      <c r="C260" s="120"/>
      <c r="D260" s="19"/>
      <c r="E260" s="10"/>
      <c r="F260" s="12">
        <v>5.4</v>
      </c>
    </row>
    <row r="261" spans="1:6" ht="20.100000000000001" customHeight="1" x14ac:dyDescent="0.25">
      <c r="A261" s="117">
        <v>252</v>
      </c>
      <c r="B261" s="7" t="s">
        <v>127</v>
      </c>
      <c r="C261" s="9" t="s">
        <v>128</v>
      </c>
      <c r="D261" s="9">
        <v>100</v>
      </c>
      <c r="E261" s="9" t="s">
        <v>50</v>
      </c>
      <c r="F261" s="95">
        <v>3.4000000000000002E-2</v>
      </c>
    </row>
    <row r="262" spans="1:6" ht="20.100000000000001" customHeight="1" x14ac:dyDescent="0.25">
      <c r="A262" s="117">
        <v>253</v>
      </c>
      <c r="B262" s="19" t="s">
        <v>306</v>
      </c>
      <c r="C262" s="120"/>
      <c r="D262" s="19"/>
      <c r="E262" s="10"/>
      <c r="F262" s="20">
        <v>5</v>
      </c>
    </row>
    <row r="263" spans="1:6" ht="20.100000000000001" customHeight="1" x14ac:dyDescent="0.25">
      <c r="A263" s="117">
        <v>254</v>
      </c>
      <c r="B263" s="16" t="s">
        <v>304</v>
      </c>
      <c r="C263" s="120"/>
      <c r="D263" s="17" t="s">
        <v>182</v>
      </c>
      <c r="E263" s="17"/>
      <c r="F263" s="18">
        <v>0.5</v>
      </c>
    </row>
    <row r="264" spans="1:6" ht="20.100000000000001" customHeight="1" x14ac:dyDescent="0.25">
      <c r="A264" s="117">
        <v>255</v>
      </c>
      <c r="B264" s="23" t="s">
        <v>375</v>
      </c>
      <c r="C264" s="120"/>
      <c r="D264" s="19"/>
      <c r="E264" s="10"/>
      <c r="F264" s="12">
        <v>0.75</v>
      </c>
    </row>
    <row r="265" spans="1:6" ht="20.100000000000001" customHeight="1" x14ac:dyDescent="0.25">
      <c r="A265" s="117">
        <v>256</v>
      </c>
      <c r="B265" s="134" t="s">
        <v>577</v>
      </c>
      <c r="C265" s="120"/>
      <c r="D265" s="134"/>
      <c r="E265" s="128"/>
      <c r="F265" s="135">
        <v>8</v>
      </c>
    </row>
    <row r="266" spans="1:6" ht="20.100000000000001" customHeight="1" x14ac:dyDescent="0.25">
      <c r="A266" s="117">
        <v>257</v>
      </c>
      <c r="B266" s="134" t="s">
        <v>569</v>
      </c>
      <c r="C266" s="120" t="s">
        <v>570</v>
      </c>
      <c r="D266" s="128">
        <v>2</v>
      </c>
      <c r="E266" s="129" t="s">
        <v>463</v>
      </c>
      <c r="F266" s="130">
        <v>5.5</v>
      </c>
    </row>
    <row r="267" spans="1:6" ht="20.100000000000001" customHeight="1" x14ac:dyDescent="0.25">
      <c r="A267" s="117">
        <v>258</v>
      </c>
      <c r="B267" s="7" t="s">
        <v>77</v>
      </c>
      <c r="C267" s="9" t="s">
        <v>78</v>
      </c>
      <c r="D267" s="9">
        <v>140</v>
      </c>
      <c r="E267" s="9" t="s">
        <v>50</v>
      </c>
      <c r="F267" s="95">
        <v>7.5999999999999998E-2</v>
      </c>
    </row>
    <row r="268" spans="1:6" ht="20.100000000000001" customHeight="1" x14ac:dyDescent="0.25">
      <c r="A268" s="117">
        <v>259</v>
      </c>
      <c r="B268" s="7" t="s">
        <v>75</v>
      </c>
      <c r="C268" s="9" t="s">
        <v>76</v>
      </c>
      <c r="D268" s="9">
        <v>138</v>
      </c>
      <c r="E268" s="9" t="s">
        <v>50</v>
      </c>
      <c r="F268" s="95">
        <v>0.108</v>
      </c>
    </row>
    <row r="269" spans="1:6" ht="20.100000000000001" customHeight="1" x14ac:dyDescent="0.25">
      <c r="A269" s="117">
        <v>260</v>
      </c>
      <c r="B269" s="7" t="s">
        <v>72</v>
      </c>
      <c r="C269" s="9" t="s">
        <v>66</v>
      </c>
      <c r="D269" s="9">
        <v>190</v>
      </c>
      <c r="E269" s="9" t="s">
        <v>50</v>
      </c>
      <c r="F269" s="95">
        <v>0.2</v>
      </c>
    </row>
    <row r="270" spans="1:6" ht="20.100000000000001" customHeight="1" x14ac:dyDescent="0.25">
      <c r="A270" s="117">
        <v>261</v>
      </c>
      <c r="B270" s="134" t="s">
        <v>572</v>
      </c>
      <c r="C270" s="120"/>
      <c r="D270" s="128">
        <v>1</v>
      </c>
      <c r="E270" s="128" t="s">
        <v>463</v>
      </c>
      <c r="F270" s="128">
        <v>3.82</v>
      </c>
    </row>
    <row r="271" spans="1:6" ht="20.100000000000001" customHeight="1" x14ac:dyDescent="0.25">
      <c r="A271" s="117">
        <v>262</v>
      </c>
      <c r="B271" s="19" t="s">
        <v>322</v>
      </c>
      <c r="C271" s="120"/>
      <c r="D271" s="19"/>
      <c r="E271" s="10"/>
      <c r="F271" s="12">
        <v>0.5</v>
      </c>
    </row>
    <row r="272" spans="1:6" ht="36" customHeight="1" x14ac:dyDescent="0.25">
      <c r="A272" s="117">
        <v>263</v>
      </c>
      <c r="B272" s="136" t="s">
        <v>339</v>
      </c>
      <c r="C272" s="120"/>
      <c r="D272" s="131" t="s">
        <v>340</v>
      </c>
      <c r="E272" s="132"/>
      <c r="F272" s="133">
        <v>0.05</v>
      </c>
    </row>
    <row r="273" spans="1:6" ht="20.100000000000001" customHeight="1" x14ac:dyDescent="0.25">
      <c r="A273" s="117">
        <v>264</v>
      </c>
      <c r="B273" s="19" t="s">
        <v>364</v>
      </c>
      <c r="C273" s="120"/>
      <c r="D273" s="19"/>
      <c r="E273" s="10"/>
      <c r="F273" s="12">
        <v>0.08</v>
      </c>
    </row>
    <row r="274" spans="1:6" ht="38.25" customHeight="1" x14ac:dyDescent="0.25">
      <c r="A274" s="117">
        <v>265</v>
      </c>
      <c r="B274" s="7" t="s">
        <v>595</v>
      </c>
      <c r="C274" s="9"/>
      <c r="D274" s="9"/>
      <c r="E274" s="9"/>
      <c r="F274" s="95">
        <v>0.2</v>
      </c>
    </row>
    <row r="275" spans="1:6" ht="33.75" customHeight="1" x14ac:dyDescent="0.25">
      <c r="A275" s="117">
        <v>266</v>
      </c>
      <c r="B275" s="7" t="s">
        <v>309</v>
      </c>
      <c r="C275" s="120"/>
      <c r="D275" s="19"/>
      <c r="E275" s="10"/>
      <c r="F275" s="12">
        <v>0.2</v>
      </c>
    </row>
    <row r="276" spans="1:6" ht="20.100000000000001" customHeight="1" x14ac:dyDescent="0.25">
      <c r="A276" s="117">
        <v>267</v>
      </c>
      <c r="B276" s="7" t="s">
        <v>42</v>
      </c>
      <c r="C276" s="9" t="s">
        <v>40</v>
      </c>
      <c r="D276" s="9">
        <v>40</v>
      </c>
      <c r="E276" s="9" t="s">
        <v>41</v>
      </c>
      <c r="F276" s="95">
        <v>0.14499999999999999</v>
      </c>
    </row>
    <row r="277" spans="1:6" ht="20.100000000000001" customHeight="1" x14ac:dyDescent="0.25">
      <c r="A277" s="117">
        <v>268</v>
      </c>
      <c r="B277" s="7" t="s">
        <v>39</v>
      </c>
      <c r="C277" s="9" t="s">
        <v>40</v>
      </c>
      <c r="D277" s="9">
        <v>358</v>
      </c>
      <c r="E277" s="9" t="s">
        <v>41</v>
      </c>
      <c r="F277" s="95">
        <v>0.63</v>
      </c>
    </row>
    <row r="278" spans="1:6" ht="20.100000000000001" customHeight="1" x14ac:dyDescent="0.25">
      <c r="A278" s="117">
        <v>269</v>
      </c>
      <c r="B278" s="117" t="s">
        <v>558</v>
      </c>
      <c r="C278" s="129" t="s">
        <v>559</v>
      </c>
      <c r="D278" s="128">
        <v>11</v>
      </c>
      <c r="E278" s="129" t="s">
        <v>463</v>
      </c>
      <c r="F278" s="130">
        <v>4.0088729999999996E-2</v>
      </c>
    </row>
    <row r="279" spans="1:6" ht="20.100000000000001" customHeight="1" x14ac:dyDescent="0.25">
      <c r="A279" s="117">
        <v>270</v>
      </c>
      <c r="B279" s="7" t="s">
        <v>137</v>
      </c>
      <c r="C279" s="9" t="s">
        <v>138</v>
      </c>
      <c r="D279" s="9">
        <v>4</v>
      </c>
      <c r="E279" s="9" t="s">
        <v>50</v>
      </c>
      <c r="F279" s="95">
        <v>2.5999999999999999E-2</v>
      </c>
    </row>
    <row r="280" spans="1:6" ht="20.100000000000001" customHeight="1" x14ac:dyDescent="0.25">
      <c r="A280" s="117">
        <v>271</v>
      </c>
      <c r="B280" s="7" t="s">
        <v>83</v>
      </c>
      <c r="C280" s="9" t="s">
        <v>84</v>
      </c>
      <c r="D280" s="9">
        <v>130</v>
      </c>
      <c r="E280" s="9" t="s">
        <v>50</v>
      </c>
      <c r="F280" s="95">
        <v>7.0000000000000007E-2</v>
      </c>
    </row>
    <row r="281" spans="1:6" ht="20.100000000000001" customHeight="1" x14ac:dyDescent="0.25">
      <c r="A281" s="117">
        <v>272</v>
      </c>
      <c r="B281" s="7" t="s">
        <v>85</v>
      </c>
      <c r="C281" s="9"/>
      <c r="D281" s="9">
        <v>172</v>
      </c>
      <c r="E281" s="9" t="s">
        <v>50</v>
      </c>
      <c r="F281" s="95">
        <v>8.0000000000000002E-3</v>
      </c>
    </row>
    <row r="282" spans="1:6" ht="20.100000000000001" customHeight="1" x14ac:dyDescent="0.25">
      <c r="A282" s="117">
        <v>273</v>
      </c>
      <c r="B282" s="117" t="s">
        <v>563</v>
      </c>
      <c r="C282" s="129" t="s">
        <v>564</v>
      </c>
      <c r="D282" s="120">
        <v>120</v>
      </c>
      <c r="E282" s="129" t="s">
        <v>562</v>
      </c>
      <c r="F282" s="137">
        <v>0.59925600000000001</v>
      </c>
    </row>
    <row r="283" spans="1:6" ht="20.100000000000001" customHeight="1" x14ac:dyDescent="0.25">
      <c r="A283" s="117">
        <v>274</v>
      </c>
      <c r="B283" s="117" t="s">
        <v>560</v>
      </c>
      <c r="C283" s="129" t="s">
        <v>561</v>
      </c>
      <c r="D283" s="120">
        <v>4500</v>
      </c>
      <c r="E283" s="129" t="s">
        <v>562</v>
      </c>
      <c r="F283" s="137">
        <v>10.52352</v>
      </c>
    </row>
    <row r="284" spans="1:6" ht="20.100000000000001" customHeight="1" x14ac:dyDescent="0.25">
      <c r="A284" s="117">
        <v>275</v>
      </c>
      <c r="B284" s="118" t="s">
        <v>210</v>
      </c>
      <c r="C284" s="109" t="s">
        <v>211</v>
      </c>
      <c r="D284" s="109">
        <v>300</v>
      </c>
      <c r="E284" s="109" t="s">
        <v>50</v>
      </c>
      <c r="F284" s="95">
        <v>92.21</v>
      </c>
    </row>
    <row r="285" spans="1:6" ht="20.100000000000001" customHeight="1" x14ac:dyDescent="0.25">
      <c r="A285" s="117">
        <v>276</v>
      </c>
      <c r="B285" s="7" t="s">
        <v>91</v>
      </c>
      <c r="C285" s="9" t="s">
        <v>92</v>
      </c>
      <c r="D285" s="9">
        <v>30</v>
      </c>
      <c r="E285" s="9" t="s">
        <v>50</v>
      </c>
      <c r="F285" s="95">
        <v>0.02</v>
      </c>
    </row>
    <row r="286" spans="1:6" ht="20.100000000000001" customHeight="1" x14ac:dyDescent="0.25">
      <c r="A286" s="117">
        <v>277</v>
      </c>
      <c r="B286" s="7" t="s">
        <v>89</v>
      </c>
      <c r="C286" s="9" t="s">
        <v>90</v>
      </c>
      <c r="D286" s="9">
        <v>40</v>
      </c>
      <c r="E286" s="9" t="s">
        <v>50</v>
      </c>
      <c r="F286" s="95">
        <v>1.7999999999999999E-2</v>
      </c>
    </row>
    <row r="287" spans="1:6" ht="20.100000000000001" customHeight="1" x14ac:dyDescent="0.25">
      <c r="A287" s="117">
        <v>278</v>
      </c>
      <c r="B287" s="7" t="s">
        <v>87</v>
      </c>
      <c r="C287" s="9" t="s">
        <v>88</v>
      </c>
      <c r="D287" s="9">
        <v>66</v>
      </c>
      <c r="E287" s="9" t="s">
        <v>50</v>
      </c>
      <c r="F287" s="95">
        <v>2.4E-2</v>
      </c>
    </row>
    <row r="288" spans="1:6" ht="20.100000000000001" customHeight="1" x14ac:dyDescent="0.25">
      <c r="A288" s="117">
        <v>279</v>
      </c>
      <c r="B288" s="117" t="s">
        <v>461</v>
      </c>
      <c r="C288" s="129" t="s">
        <v>462</v>
      </c>
      <c r="D288" s="138">
        <v>1</v>
      </c>
      <c r="E288" s="129" t="s">
        <v>463</v>
      </c>
      <c r="F288" s="139">
        <v>5.3768175000000001E-2</v>
      </c>
    </row>
    <row r="289" spans="1:6" ht="20.100000000000001" customHeight="1" x14ac:dyDescent="0.25">
      <c r="A289" s="117">
        <v>280</v>
      </c>
      <c r="B289" s="117" t="s">
        <v>461</v>
      </c>
      <c r="C289" s="129" t="s">
        <v>464</v>
      </c>
      <c r="D289" s="138">
        <v>10</v>
      </c>
      <c r="E289" s="129" t="s">
        <v>463</v>
      </c>
      <c r="F289" s="139">
        <v>0.30926324999999999</v>
      </c>
    </row>
    <row r="290" spans="1:6" ht="20.100000000000001" customHeight="1" x14ac:dyDescent="0.25">
      <c r="A290" s="117">
        <v>281</v>
      </c>
      <c r="B290" s="117" t="s">
        <v>461</v>
      </c>
      <c r="C290" s="129" t="s">
        <v>465</v>
      </c>
      <c r="D290" s="138">
        <v>1</v>
      </c>
      <c r="E290" s="129" t="s">
        <v>463</v>
      </c>
      <c r="F290" s="139">
        <v>2.8282829999999998E-2</v>
      </c>
    </row>
    <row r="291" spans="1:6" ht="20.100000000000001" customHeight="1" x14ac:dyDescent="0.25">
      <c r="A291" s="117">
        <v>282</v>
      </c>
      <c r="B291" s="117" t="s">
        <v>461</v>
      </c>
      <c r="C291" s="129" t="s">
        <v>466</v>
      </c>
      <c r="D291" s="138">
        <v>6</v>
      </c>
      <c r="E291" s="129" t="s">
        <v>463</v>
      </c>
      <c r="F291" s="139">
        <v>0.177319485</v>
      </c>
    </row>
    <row r="292" spans="1:6" ht="20.100000000000001" customHeight="1" x14ac:dyDescent="0.25">
      <c r="A292" s="117">
        <v>283</v>
      </c>
      <c r="B292" s="117" t="s">
        <v>461</v>
      </c>
      <c r="C292" s="129" t="s">
        <v>467</v>
      </c>
      <c r="D292" s="138">
        <v>15</v>
      </c>
      <c r="E292" s="129" t="s">
        <v>463</v>
      </c>
      <c r="F292" s="139">
        <v>0.45292308749999999</v>
      </c>
    </row>
    <row r="293" spans="1:6" ht="20.100000000000001" customHeight="1" x14ac:dyDescent="0.25">
      <c r="A293" s="117">
        <v>284</v>
      </c>
      <c r="B293" s="117" t="s">
        <v>461</v>
      </c>
      <c r="C293" s="129" t="s">
        <v>468</v>
      </c>
      <c r="D293" s="138">
        <v>48</v>
      </c>
      <c r="E293" s="129" t="s">
        <v>463</v>
      </c>
      <c r="F293" s="139">
        <v>0.80259588000000004</v>
      </c>
    </row>
    <row r="294" spans="1:6" ht="20.100000000000001" customHeight="1" x14ac:dyDescent="0.25">
      <c r="A294" s="117">
        <v>285</v>
      </c>
      <c r="B294" s="117" t="s">
        <v>461</v>
      </c>
      <c r="C294" s="129" t="s">
        <v>469</v>
      </c>
      <c r="D294" s="138">
        <v>1</v>
      </c>
      <c r="E294" s="129" t="s">
        <v>463</v>
      </c>
      <c r="F294" s="139">
        <v>1.9377075000000001E-2</v>
      </c>
    </row>
    <row r="295" spans="1:6" ht="20.100000000000001" customHeight="1" x14ac:dyDescent="0.25">
      <c r="A295" s="117">
        <v>286</v>
      </c>
      <c r="B295" s="117" t="s">
        <v>461</v>
      </c>
      <c r="C295" s="129" t="s">
        <v>470</v>
      </c>
      <c r="D295" s="138">
        <v>1</v>
      </c>
      <c r="E295" s="129" t="s">
        <v>463</v>
      </c>
      <c r="F295" s="139">
        <v>3.0759502499999997E-2</v>
      </c>
    </row>
    <row r="296" spans="1:6" ht="20.100000000000001" customHeight="1" x14ac:dyDescent="0.25">
      <c r="A296" s="117">
        <v>287</v>
      </c>
      <c r="B296" s="117" t="s">
        <v>461</v>
      </c>
      <c r="C296" s="129" t="s">
        <v>471</v>
      </c>
      <c r="D296" s="138">
        <v>1</v>
      </c>
      <c r="E296" s="129" t="s">
        <v>463</v>
      </c>
      <c r="F296" s="139">
        <v>2.8513814999999998E-2</v>
      </c>
    </row>
    <row r="297" spans="1:6" ht="20.100000000000001" customHeight="1" x14ac:dyDescent="0.25">
      <c r="A297" s="117">
        <v>288</v>
      </c>
      <c r="B297" s="117" t="s">
        <v>461</v>
      </c>
      <c r="C297" s="129" t="s">
        <v>472</v>
      </c>
      <c r="D297" s="138">
        <v>1</v>
      </c>
      <c r="E297" s="129" t="s">
        <v>463</v>
      </c>
      <c r="F297" s="139">
        <v>3.0284700000000001E-2</v>
      </c>
    </row>
    <row r="298" spans="1:6" ht="20.100000000000001" customHeight="1" x14ac:dyDescent="0.25">
      <c r="A298" s="117">
        <v>289</v>
      </c>
      <c r="B298" s="117" t="s">
        <v>461</v>
      </c>
      <c r="C298" s="129" t="s">
        <v>473</v>
      </c>
      <c r="D298" s="138">
        <v>1</v>
      </c>
      <c r="E298" s="129" t="s">
        <v>463</v>
      </c>
      <c r="F298" s="139">
        <v>3.0284700000000001E-2</v>
      </c>
    </row>
    <row r="299" spans="1:6" ht="20.100000000000001" customHeight="1" x14ac:dyDescent="0.25">
      <c r="A299" s="117">
        <v>290</v>
      </c>
      <c r="B299" s="117" t="s">
        <v>461</v>
      </c>
      <c r="C299" s="129" t="s">
        <v>474</v>
      </c>
      <c r="D299" s="138">
        <v>1</v>
      </c>
      <c r="E299" s="129" t="s">
        <v>463</v>
      </c>
      <c r="F299" s="139">
        <v>3.0284700000000001E-2</v>
      </c>
    </row>
    <row r="300" spans="1:6" ht="20.100000000000001" customHeight="1" x14ac:dyDescent="0.25">
      <c r="A300" s="117">
        <v>291</v>
      </c>
      <c r="B300" s="117" t="s">
        <v>461</v>
      </c>
      <c r="C300" s="129" t="s">
        <v>475</v>
      </c>
      <c r="D300" s="138">
        <v>2</v>
      </c>
      <c r="E300" s="129" t="s">
        <v>463</v>
      </c>
      <c r="F300" s="139">
        <v>3.9267450000000002E-2</v>
      </c>
    </row>
    <row r="301" spans="1:6" ht="20.100000000000001" customHeight="1" x14ac:dyDescent="0.25">
      <c r="A301" s="117">
        <v>292</v>
      </c>
      <c r="B301" s="117" t="s">
        <v>461</v>
      </c>
      <c r="C301" s="129" t="s">
        <v>476</v>
      </c>
      <c r="D301" s="138">
        <v>72</v>
      </c>
      <c r="E301" s="129" t="s">
        <v>463</v>
      </c>
      <c r="F301" s="139">
        <v>2.99726136</v>
      </c>
    </row>
    <row r="302" spans="1:6" ht="20.100000000000001" customHeight="1" x14ac:dyDescent="0.25">
      <c r="A302" s="117">
        <v>293</v>
      </c>
      <c r="B302" s="117" t="s">
        <v>461</v>
      </c>
      <c r="C302" s="129" t="s">
        <v>477</v>
      </c>
      <c r="D302" s="138">
        <v>8</v>
      </c>
      <c r="E302" s="129" t="s">
        <v>463</v>
      </c>
      <c r="F302" s="139">
        <v>0.49358928000000002</v>
      </c>
    </row>
    <row r="303" spans="1:6" ht="20.100000000000001" customHeight="1" x14ac:dyDescent="0.25">
      <c r="A303" s="117">
        <v>294</v>
      </c>
      <c r="B303" s="117" t="s">
        <v>461</v>
      </c>
      <c r="C303" s="129" t="s">
        <v>478</v>
      </c>
      <c r="D303" s="138">
        <v>2</v>
      </c>
      <c r="E303" s="129" t="s">
        <v>463</v>
      </c>
      <c r="F303" s="139">
        <v>2.9206769999999996E-2</v>
      </c>
    </row>
    <row r="304" spans="1:6" ht="20.100000000000001" customHeight="1" x14ac:dyDescent="0.25">
      <c r="A304" s="117">
        <v>295</v>
      </c>
      <c r="B304" s="117" t="s">
        <v>461</v>
      </c>
      <c r="C304" s="129" t="s">
        <v>479</v>
      </c>
      <c r="D304" s="138">
        <v>32</v>
      </c>
      <c r="E304" s="129" t="s">
        <v>463</v>
      </c>
      <c r="F304" s="139">
        <v>0.54409800000000008</v>
      </c>
    </row>
    <row r="305" spans="1:6" ht="20.100000000000001" customHeight="1" x14ac:dyDescent="0.25">
      <c r="A305" s="117">
        <v>296</v>
      </c>
      <c r="B305" s="117" t="s">
        <v>461</v>
      </c>
      <c r="C305" s="129" t="s">
        <v>480</v>
      </c>
      <c r="D305" s="138">
        <v>20</v>
      </c>
      <c r="E305" s="129" t="s">
        <v>463</v>
      </c>
      <c r="F305" s="139">
        <v>1.66437525</v>
      </c>
    </row>
    <row r="306" spans="1:6" ht="20.100000000000001" customHeight="1" x14ac:dyDescent="0.25">
      <c r="A306" s="117">
        <v>297</v>
      </c>
      <c r="B306" s="117" t="s">
        <v>461</v>
      </c>
      <c r="C306" s="129" t="s">
        <v>481</v>
      </c>
      <c r="D306" s="128">
        <v>2</v>
      </c>
      <c r="E306" s="129" t="s">
        <v>463</v>
      </c>
      <c r="F306" s="130">
        <v>0.28770464999999995</v>
      </c>
    </row>
    <row r="307" spans="1:6" ht="20.100000000000001" customHeight="1" x14ac:dyDescent="0.25">
      <c r="A307" s="117">
        <v>298</v>
      </c>
      <c r="B307" s="117" t="s">
        <v>461</v>
      </c>
      <c r="C307" s="129" t="s">
        <v>482</v>
      </c>
      <c r="D307" s="128">
        <v>6</v>
      </c>
      <c r="E307" s="129" t="s">
        <v>463</v>
      </c>
      <c r="F307" s="130">
        <v>0.95704784999999992</v>
      </c>
    </row>
    <row r="308" spans="1:6" ht="20.100000000000001" customHeight="1" x14ac:dyDescent="0.25">
      <c r="A308" s="117">
        <v>299</v>
      </c>
      <c r="B308" s="117" t="s">
        <v>461</v>
      </c>
      <c r="C308" s="129" t="s">
        <v>483</v>
      </c>
      <c r="D308" s="128">
        <v>4</v>
      </c>
      <c r="E308" s="129" t="s">
        <v>463</v>
      </c>
      <c r="F308" s="130">
        <v>0.69346830000000004</v>
      </c>
    </row>
    <row r="309" spans="1:6" ht="20.100000000000001" customHeight="1" x14ac:dyDescent="0.25">
      <c r="A309" s="117">
        <v>300</v>
      </c>
      <c r="B309" s="117" t="s">
        <v>461</v>
      </c>
      <c r="C309" s="129" t="s">
        <v>484</v>
      </c>
      <c r="D309" s="128">
        <v>4</v>
      </c>
      <c r="E309" s="129" t="s">
        <v>463</v>
      </c>
      <c r="F309" s="130">
        <v>0.69346830000000004</v>
      </c>
    </row>
    <row r="310" spans="1:6" ht="20.100000000000001" customHeight="1" x14ac:dyDescent="0.25">
      <c r="A310" s="117">
        <v>301</v>
      </c>
      <c r="B310" s="117" t="s">
        <v>461</v>
      </c>
      <c r="C310" s="129" t="s">
        <v>485</v>
      </c>
      <c r="D310" s="128">
        <v>1</v>
      </c>
      <c r="E310" s="129" t="s">
        <v>463</v>
      </c>
      <c r="F310" s="130">
        <v>7.0450424999999994E-3</v>
      </c>
    </row>
    <row r="311" spans="1:6" ht="20.100000000000001" customHeight="1" x14ac:dyDescent="0.25">
      <c r="A311" s="117">
        <v>302</v>
      </c>
      <c r="B311" s="117" t="s">
        <v>461</v>
      </c>
      <c r="C311" s="129" t="s">
        <v>486</v>
      </c>
      <c r="D311" s="128">
        <v>120</v>
      </c>
      <c r="E311" s="129" t="s">
        <v>463</v>
      </c>
      <c r="F311" s="130">
        <v>1.5214212</v>
      </c>
    </row>
    <row r="312" spans="1:6" ht="20.100000000000001" customHeight="1" x14ac:dyDescent="0.25">
      <c r="A312" s="117">
        <v>303</v>
      </c>
      <c r="B312" s="117" t="s">
        <v>461</v>
      </c>
      <c r="C312" s="129" t="s">
        <v>487</v>
      </c>
      <c r="D312" s="128">
        <v>60</v>
      </c>
      <c r="E312" s="129" t="s">
        <v>463</v>
      </c>
      <c r="F312" s="130">
        <v>1.19111265</v>
      </c>
    </row>
    <row r="313" spans="1:6" ht="20.100000000000001" customHeight="1" x14ac:dyDescent="0.25">
      <c r="A313" s="117">
        <v>304</v>
      </c>
      <c r="B313" s="117" t="s">
        <v>461</v>
      </c>
      <c r="C313" s="129" t="s">
        <v>488</v>
      </c>
      <c r="D313" s="128">
        <v>10</v>
      </c>
      <c r="E313" s="129" t="s">
        <v>463</v>
      </c>
      <c r="F313" s="130">
        <v>5.6462999999999999E-3</v>
      </c>
    </row>
    <row r="314" spans="1:6" ht="20.100000000000001" customHeight="1" x14ac:dyDescent="0.25">
      <c r="A314" s="117">
        <v>305</v>
      </c>
      <c r="B314" s="117" t="s">
        <v>461</v>
      </c>
      <c r="C314" s="129" t="s">
        <v>489</v>
      </c>
      <c r="D314" s="128">
        <v>3</v>
      </c>
      <c r="E314" s="129" t="s">
        <v>463</v>
      </c>
      <c r="F314" s="130">
        <v>3.79970325E-2</v>
      </c>
    </row>
    <row r="315" spans="1:6" ht="20.100000000000001" customHeight="1" x14ac:dyDescent="0.25">
      <c r="A315" s="117">
        <v>306</v>
      </c>
      <c r="B315" s="117" t="s">
        <v>461</v>
      </c>
      <c r="C315" s="129" t="s">
        <v>490</v>
      </c>
      <c r="D315" s="128">
        <v>3</v>
      </c>
      <c r="E315" s="129" t="s">
        <v>463</v>
      </c>
      <c r="F315" s="130">
        <v>4.5504044999999993E-2</v>
      </c>
    </row>
    <row r="316" spans="1:6" ht="20.100000000000001" customHeight="1" x14ac:dyDescent="0.25">
      <c r="A316" s="117">
        <v>307</v>
      </c>
      <c r="B316" s="117" t="s">
        <v>461</v>
      </c>
      <c r="C316" s="129" t="s">
        <v>491</v>
      </c>
      <c r="D316" s="128">
        <v>36</v>
      </c>
      <c r="E316" s="129" t="s">
        <v>463</v>
      </c>
      <c r="F316" s="130">
        <v>1.2232965600000001</v>
      </c>
    </row>
    <row r="317" spans="1:6" ht="20.100000000000001" customHeight="1" x14ac:dyDescent="0.25">
      <c r="A317" s="117">
        <v>308</v>
      </c>
      <c r="B317" s="117" t="s">
        <v>461</v>
      </c>
      <c r="C317" s="129" t="s">
        <v>492</v>
      </c>
      <c r="D317" s="128">
        <v>10</v>
      </c>
      <c r="E317" s="129" t="s">
        <v>463</v>
      </c>
      <c r="F317" s="130">
        <v>0.27127904999999997</v>
      </c>
    </row>
    <row r="318" spans="1:6" ht="20.100000000000001" customHeight="1" x14ac:dyDescent="0.25">
      <c r="A318" s="117">
        <v>309</v>
      </c>
      <c r="B318" s="117" t="s">
        <v>461</v>
      </c>
      <c r="C318" s="129" t="s">
        <v>493</v>
      </c>
      <c r="D318" s="128">
        <v>20</v>
      </c>
      <c r="E318" s="129" t="s">
        <v>463</v>
      </c>
      <c r="F318" s="130">
        <v>0.27076575000000003</v>
      </c>
    </row>
    <row r="319" spans="1:6" ht="20.100000000000001" customHeight="1" x14ac:dyDescent="0.25">
      <c r="A319" s="117">
        <v>310</v>
      </c>
      <c r="B319" s="117" t="s">
        <v>461</v>
      </c>
      <c r="C319" s="129" t="s">
        <v>494</v>
      </c>
      <c r="D319" s="128">
        <v>3</v>
      </c>
      <c r="E319" s="129" t="s">
        <v>463</v>
      </c>
      <c r="F319" s="130">
        <v>0.154374975</v>
      </c>
    </row>
    <row r="320" spans="1:6" ht="20.100000000000001" customHeight="1" x14ac:dyDescent="0.25">
      <c r="A320" s="117">
        <v>311</v>
      </c>
      <c r="B320" s="117" t="s">
        <v>461</v>
      </c>
      <c r="C320" s="129" t="s">
        <v>495</v>
      </c>
      <c r="D320" s="128">
        <v>24</v>
      </c>
      <c r="E320" s="129" t="s">
        <v>463</v>
      </c>
      <c r="F320" s="130">
        <v>0.98184024000000003</v>
      </c>
    </row>
    <row r="321" spans="1:6" ht="20.100000000000001" customHeight="1" x14ac:dyDescent="0.25">
      <c r="A321" s="117">
        <v>312</v>
      </c>
      <c r="B321" s="117" t="s">
        <v>461</v>
      </c>
      <c r="C321" s="129" t="s">
        <v>496</v>
      </c>
      <c r="D321" s="128">
        <v>1</v>
      </c>
      <c r="E321" s="129" t="s">
        <v>463</v>
      </c>
      <c r="F321" s="130">
        <v>3.1362630000000002E-2</v>
      </c>
    </row>
    <row r="322" spans="1:6" ht="20.100000000000001" customHeight="1" x14ac:dyDescent="0.25">
      <c r="A322" s="117">
        <v>313</v>
      </c>
      <c r="B322" s="117" t="s">
        <v>461</v>
      </c>
      <c r="C322" s="129" t="s">
        <v>497</v>
      </c>
      <c r="D322" s="128">
        <v>1</v>
      </c>
      <c r="E322" s="129" t="s">
        <v>463</v>
      </c>
      <c r="F322" s="130">
        <v>2.1571432500000001E-2</v>
      </c>
    </row>
    <row r="323" spans="1:6" ht="20.100000000000001" customHeight="1" x14ac:dyDescent="0.25">
      <c r="A323" s="117">
        <v>314</v>
      </c>
      <c r="B323" s="117" t="s">
        <v>461</v>
      </c>
      <c r="C323" s="129" t="s">
        <v>498</v>
      </c>
      <c r="D323" s="128">
        <v>1</v>
      </c>
      <c r="E323" s="129" t="s">
        <v>463</v>
      </c>
      <c r="F323" s="130">
        <v>2.1571432500000001E-2</v>
      </c>
    </row>
    <row r="324" spans="1:6" ht="20.100000000000001" customHeight="1" x14ac:dyDescent="0.25">
      <c r="A324" s="117">
        <v>315</v>
      </c>
      <c r="B324" s="117" t="s">
        <v>461</v>
      </c>
      <c r="C324" s="129" t="s">
        <v>499</v>
      </c>
      <c r="D324" s="128">
        <v>1</v>
      </c>
      <c r="E324" s="129" t="s">
        <v>463</v>
      </c>
      <c r="F324" s="130">
        <v>2.1571432500000001E-2</v>
      </c>
    </row>
    <row r="325" spans="1:6" ht="20.100000000000001" customHeight="1" x14ac:dyDescent="0.25">
      <c r="A325" s="117">
        <v>316</v>
      </c>
      <c r="B325" s="117" t="s">
        <v>461</v>
      </c>
      <c r="C325" s="129" t="s">
        <v>500</v>
      </c>
      <c r="D325" s="128">
        <v>2</v>
      </c>
      <c r="E325" s="129" t="s">
        <v>463</v>
      </c>
      <c r="F325" s="130">
        <v>2.97714E-2</v>
      </c>
    </row>
    <row r="326" spans="1:6" ht="20.100000000000001" customHeight="1" x14ac:dyDescent="0.25">
      <c r="A326" s="117">
        <v>317</v>
      </c>
      <c r="B326" s="117" t="s">
        <v>461</v>
      </c>
      <c r="C326" s="129" t="s">
        <v>501</v>
      </c>
      <c r="D326" s="128">
        <v>2</v>
      </c>
      <c r="E326" s="129" t="s">
        <v>463</v>
      </c>
      <c r="F326" s="130">
        <v>4.0576364999999996E-2</v>
      </c>
    </row>
    <row r="327" spans="1:6" ht="20.100000000000001" customHeight="1" x14ac:dyDescent="0.25">
      <c r="A327" s="117">
        <v>318</v>
      </c>
      <c r="B327" s="117" t="s">
        <v>461</v>
      </c>
      <c r="C327" s="129" t="s">
        <v>502</v>
      </c>
      <c r="D327" s="128">
        <v>10</v>
      </c>
      <c r="E327" s="129" t="s">
        <v>463</v>
      </c>
      <c r="F327" s="130">
        <v>6.3520874999999991E-2</v>
      </c>
    </row>
    <row r="328" spans="1:6" ht="20.100000000000001" customHeight="1" x14ac:dyDescent="0.25">
      <c r="A328" s="117">
        <v>319</v>
      </c>
      <c r="B328" s="117" t="s">
        <v>461</v>
      </c>
      <c r="C328" s="129" t="s">
        <v>503</v>
      </c>
      <c r="D328" s="128">
        <v>2</v>
      </c>
      <c r="E328" s="129" t="s">
        <v>463</v>
      </c>
      <c r="F328" s="130">
        <v>0.1016334</v>
      </c>
    </row>
    <row r="329" spans="1:6" ht="20.100000000000001" customHeight="1" x14ac:dyDescent="0.25">
      <c r="A329" s="117">
        <v>320</v>
      </c>
      <c r="B329" s="117" t="s">
        <v>461</v>
      </c>
      <c r="C329" s="129" t="s">
        <v>504</v>
      </c>
      <c r="D329" s="128">
        <v>6</v>
      </c>
      <c r="E329" s="129" t="s">
        <v>463</v>
      </c>
      <c r="F329" s="130">
        <v>0.29019415500000001</v>
      </c>
    </row>
    <row r="330" spans="1:6" ht="20.100000000000001" customHeight="1" x14ac:dyDescent="0.25">
      <c r="A330" s="117">
        <v>321</v>
      </c>
      <c r="B330" s="117" t="s">
        <v>461</v>
      </c>
      <c r="C330" s="129" t="s">
        <v>505</v>
      </c>
      <c r="D330" s="128">
        <v>1</v>
      </c>
      <c r="E330" s="129" t="s">
        <v>463</v>
      </c>
      <c r="F330" s="130">
        <v>2.1224955E-2</v>
      </c>
    </row>
    <row r="331" spans="1:6" ht="20.100000000000001" customHeight="1" x14ac:dyDescent="0.25">
      <c r="A331" s="117">
        <v>322</v>
      </c>
      <c r="B331" s="117" t="s">
        <v>461</v>
      </c>
      <c r="C331" s="129" t="s">
        <v>506</v>
      </c>
      <c r="D331" s="128">
        <v>1</v>
      </c>
      <c r="E331" s="129" t="s">
        <v>463</v>
      </c>
      <c r="F331" s="130">
        <v>3.8754150000000001E-2</v>
      </c>
    </row>
    <row r="332" spans="1:6" ht="20.100000000000001" customHeight="1" x14ac:dyDescent="0.25">
      <c r="A332" s="117">
        <v>323</v>
      </c>
      <c r="B332" s="117" t="s">
        <v>461</v>
      </c>
      <c r="C332" s="129" t="s">
        <v>507</v>
      </c>
      <c r="D332" s="128">
        <v>2</v>
      </c>
      <c r="E332" s="129" t="s">
        <v>463</v>
      </c>
      <c r="F332" s="130">
        <v>6.6934319999999992E-2</v>
      </c>
    </row>
    <row r="333" spans="1:6" ht="20.100000000000001" customHeight="1" x14ac:dyDescent="0.25">
      <c r="A333" s="117">
        <v>324</v>
      </c>
      <c r="B333" s="117" t="s">
        <v>461</v>
      </c>
      <c r="C333" s="129" t="s">
        <v>508</v>
      </c>
      <c r="D333" s="128">
        <v>3</v>
      </c>
      <c r="E333" s="129" t="s">
        <v>463</v>
      </c>
      <c r="F333" s="130">
        <v>1.8825277500000001E-2</v>
      </c>
    </row>
    <row r="334" spans="1:6" ht="20.100000000000001" customHeight="1" x14ac:dyDescent="0.25">
      <c r="A334" s="117">
        <v>325</v>
      </c>
      <c r="B334" s="117" t="s">
        <v>461</v>
      </c>
      <c r="C334" s="129" t="s">
        <v>509</v>
      </c>
      <c r="D334" s="128">
        <v>9</v>
      </c>
      <c r="E334" s="129" t="s">
        <v>463</v>
      </c>
      <c r="F334" s="130">
        <v>4.1923777499999995E-2</v>
      </c>
    </row>
    <row r="335" spans="1:6" ht="20.100000000000001" customHeight="1" x14ac:dyDescent="0.25">
      <c r="A335" s="117">
        <v>326</v>
      </c>
      <c r="B335" s="117" t="s">
        <v>461</v>
      </c>
      <c r="C335" s="129" t="s">
        <v>510</v>
      </c>
      <c r="D335" s="128">
        <v>3</v>
      </c>
      <c r="E335" s="129" t="s">
        <v>463</v>
      </c>
      <c r="F335" s="130">
        <v>0.1104493275</v>
      </c>
    </row>
    <row r="336" spans="1:6" ht="20.100000000000001" customHeight="1" x14ac:dyDescent="0.25">
      <c r="A336" s="117">
        <v>327</v>
      </c>
      <c r="B336" s="117" t="s">
        <v>461</v>
      </c>
      <c r="C336" s="129" t="s">
        <v>511</v>
      </c>
      <c r="D336" s="128">
        <v>9</v>
      </c>
      <c r="E336" s="129" t="s">
        <v>463</v>
      </c>
      <c r="F336" s="130">
        <v>0.36842107500000004</v>
      </c>
    </row>
    <row r="337" spans="1:6" ht="20.100000000000001" customHeight="1" x14ac:dyDescent="0.25">
      <c r="A337" s="117">
        <v>328</v>
      </c>
      <c r="B337" s="117" t="s">
        <v>461</v>
      </c>
      <c r="C337" s="129" t="s">
        <v>512</v>
      </c>
      <c r="D337" s="128">
        <v>70</v>
      </c>
      <c r="E337" s="129" t="s">
        <v>463</v>
      </c>
      <c r="F337" s="130">
        <v>0.43296854999999995</v>
      </c>
    </row>
    <row r="338" spans="1:6" ht="20.100000000000001" customHeight="1" x14ac:dyDescent="0.25">
      <c r="A338" s="117">
        <v>329</v>
      </c>
      <c r="B338" s="117" t="s">
        <v>461</v>
      </c>
      <c r="C338" s="129" t="s">
        <v>513</v>
      </c>
      <c r="D338" s="128">
        <v>24</v>
      </c>
      <c r="E338" s="129" t="s">
        <v>463</v>
      </c>
      <c r="F338" s="130">
        <v>0.68833529999999998</v>
      </c>
    </row>
    <row r="339" spans="1:6" ht="20.100000000000001" customHeight="1" x14ac:dyDescent="0.25">
      <c r="A339" s="117">
        <v>330</v>
      </c>
      <c r="B339" s="117" t="s">
        <v>461</v>
      </c>
      <c r="C339" s="129" t="s">
        <v>514</v>
      </c>
      <c r="D339" s="128">
        <v>30</v>
      </c>
      <c r="E339" s="129" t="s">
        <v>463</v>
      </c>
      <c r="F339" s="130">
        <v>0.63828854999999995</v>
      </c>
    </row>
    <row r="340" spans="1:6" ht="20.100000000000001" customHeight="1" x14ac:dyDescent="0.25">
      <c r="A340" s="117">
        <v>331</v>
      </c>
      <c r="B340" s="117" t="s">
        <v>461</v>
      </c>
      <c r="C340" s="129" t="s">
        <v>515</v>
      </c>
      <c r="D340" s="128">
        <v>24</v>
      </c>
      <c r="E340" s="129" t="s">
        <v>463</v>
      </c>
      <c r="F340" s="130">
        <v>2.4967938599999999</v>
      </c>
    </row>
    <row r="341" spans="1:6" ht="20.100000000000001" customHeight="1" x14ac:dyDescent="0.25">
      <c r="A341" s="117">
        <v>332</v>
      </c>
      <c r="B341" s="117" t="s">
        <v>461</v>
      </c>
      <c r="C341" s="129" t="s">
        <v>516</v>
      </c>
      <c r="D341" s="128">
        <v>4</v>
      </c>
      <c r="E341" s="129" t="s">
        <v>463</v>
      </c>
      <c r="F341" s="130">
        <v>0.24068637000000001</v>
      </c>
    </row>
    <row r="342" spans="1:6" ht="20.100000000000001" customHeight="1" x14ac:dyDescent="0.25">
      <c r="A342" s="117">
        <v>333</v>
      </c>
      <c r="B342" s="117" t="s">
        <v>461</v>
      </c>
      <c r="C342" s="129" t="s">
        <v>517</v>
      </c>
      <c r="D342" s="128">
        <v>12</v>
      </c>
      <c r="E342" s="129" t="s">
        <v>463</v>
      </c>
      <c r="F342" s="130">
        <v>0.96089759999999991</v>
      </c>
    </row>
    <row r="343" spans="1:6" ht="20.100000000000001" customHeight="1" x14ac:dyDescent="0.25">
      <c r="A343" s="117">
        <v>334</v>
      </c>
      <c r="B343" s="117" t="s">
        <v>461</v>
      </c>
      <c r="C343" s="129" t="s">
        <v>518</v>
      </c>
      <c r="D343" s="128">
        <v>65</v>
      </c>
      <c r="E343" s="129" t="s">
        <v>463</v>
      </c>
      <c r="F343" s="130">
        <v>3.962034375</v>
      </c>
    </row>
    <row r="344" spans="1:6" ht="20.100000000000001" customHeight="1" x14ac:dyDescent="0.25">
      <c r="A344" s="117">
        <v>335</v>
      </c>
      <c r="B344" s="117" t="s">
        <v>461</v>
      </c>
      <c r="C344" s="129" t="s">
        <v>519</v>
      </c>
      <c r="D344" s="128">
        <v>4</v>
      </c>
      <c r="E344" s="129" t="s">
        <v>463</v>
      </c>
      <c r="F344" s="130">
        <v>0.69346830000000004</v>
      </c>
    </row>
    <row r="345" spans="1:6" ht="20.100000000000001" customHeight="1" x14ac:dyDescent="0.25">
      <c r="A345" s="117">
        <v>336</v>
      </c>
      <c r="B345" s="117" t="s">
        <v>461</v>
      </c>
      <c r="C345" s="129" t="s">
        <v>520</v>
      </c>
      <c r="D345" s="128">
        <v>5</v>
      </c>
      <c r="E345" s="129" t="s">
        <v>463</v>
      </c>
      <c r="F345" s="130">
        <v>0.13621698750000003</v>
      </c>
    </row>
    <row r="346" spans="1:6" ht="20.100000000000001" customHeight="1" x14ac:dyDescent="0.25">
      <c r="A346" s="117">
        <v>337</v>
      </c>
      <c r="B346" s="117" t="s">
        <v>461</v>
      </c>
      <c r="C346" s="129" t="s">
        <v>521</v>
      </c>
      <c r="D346" s="128">
        <v>15</v>
      </c>
      <c r="E346" s="129" t="s">
        <v>463</v>
      </c>
      <c r="F346" s="130">
        <v>0.202111875</v>
      </c>
    </row>
    <row r="347" spans="1:6" ht="20.100000000000001" customHeight="1" x14ac:dyDescent="0.25">
      <c r="A347" s="117">
        <v>338</v>
      </c>
      <c r="B347" s="117" t="s">
        <v>461</v>
      </c>
      <c r="C347" s="129" t="s">
        <v>522</v>
      </c>
      <c r="D347" s="128">
        <v>6</v>
      </c>
      <c r="E347" s="129" t="s">
        <v>463</v>
      </c>
      <c r="F347" s="130">
        <v>0.28773031499999996</v>
      </c>
    </row>
    <row r="348" spans="1:6" ht="20.100000000000001" customHeight="1" x14ac:dyDescent="0.25">
      <c r="A348" s="117">
        <v>339</v>
      </c>
      <c r="B348" s="117" t="s">
        <v>461</v>
      </c>
      <c r="C348" s="129" t="s">
        <v>523</v>
      </c>
      <c r="D348" s="128">
        <v>1</v>
      </c>
      <c r="E348" s="129" t="s">
        <v>463</v>
      </c>
      <c r="F348" s="130">
        <v>6.1262354999999998E-2</v>
      </c>
    </row>
    <row r="349" spans="1:6" ht="20.100000000000001" customHeight="1" x14ac:dyDescent="0.25">
      <c r="A349" s="117">
        <v>340</v>
      </c>
      <c r="B349" s="117" t="s">
        <v>461</v>
      </c>
      <c r="C349" s="129" t="s">
        <v>524</v>
      </c>
      <c r="D349" s="128">
        <v>3</v>
      </c>
      <c r="E349" s="129" t="s">
        <v>463</v>
      </c>
      <c r="F349" s="130">
        <v>0.23749107749999998</v>
      </c>
    </row>
    <row r="350" spans="1:6" ht="20.100000000000001" customHeight="1" x14ac:dyDescent="0.25">
      <c r="A350" s="117">
        <v>341</v>
      </c>
      <c r="B350" s="117" t="s">
        <v>461</v>
      </c>
      <c r="C350" s="129" t="s">
        <v>525</v>
      </c>
      <c r="D350" s="128">
        <v>50</v>
      </c>
      <c r="E350" s="129" t="s">
        <v>463</v>
      </c>
      <c r="F350" s="130">
        <v>1.1530001249999999</v>
      </c>
    </row>
    <row r="351" spans="1:6" ht="20.100000000000001" customHeight="1" x14ac:dyDescent="0.25">
      <c r="A351" s="117">
        <v>342</v>
      </c>
      <c r="B351" s="117" t="s">
        <v>461</v>
      </c>
      <c r="C351" s="129" t="s">
        <v>526</v>
      </c>
      <c r="D351" s="128">
        <v>40</v>
      </c>
      <c r="E351" s="129" t="s">
        <v>463</v>
      </c>
      <c r="F351" s="130">
        <v>0.63905849999999997</v>
      </c>
    </row>
    <row r="352" spans="1:6" ht="20.100000000000001" customHeight="1" x14ac:dyDescent="0.25">
      <c r="A352" s="117">
        <v>343</v>
      </c>
      <c r="B352" s="117" t="s">
        <v>461</v>
      </c>
      <c r="C352" s="129" t="s">
        <v>527</v>
      </c>
      <c r="D352" s="128">
        <v>3</v>
      </c>
      <c r="E352" s="129" t="s">
        <v>463</v>
      </c>
      <c r="F352" s="130">
        <v>0.14744542500000002</v>
      </c>
    </row>
    <row r="353" spans="1:6" ht="20.100000000000001" customHeight="1" x14ac:dyDescent="0.25">
      <c r="A353" s="117">
        <v>344</v>
      </c>
      <c r="B353" s="117" t="s">
        <v>461</v>
      </c>
      <c r="C353" s="129" t="s">
        <v>528</v>
      </c>
      <c r="D353" s="128">
        <v>7</v>
      </c>
      <c r="E353" s="129" t="s">
        <v>463</v>
      </c>
      <c r="F353" s="130">
        <v>0.3229298625</v>
      </c>
    </row>
    <row r="354" spans="1:6" ht="20.100000000000001" customHeight="1" x14ac:dyDescent="0.25">
      <c r="A354" s="117">
        <v>345</v>
      </c>
      <c r="B354" s="117" t="s">
        <v>461</v>
      </c>
      <c r="C354" s="129" t="s">
        <v>529</v>
      </c>
      <c r="D354" s="128">
        <v>21</v>
      </c>
      <c r="E354" s="129" t="s">
        <v>463</v>
      </c>
      <c r="F354" s="130">
        <v>0.73972946250000005</v>
      </c>
    </row>
    <row r="355" spans="1:6" ht="20.100000000000001" customHeight="1" x14ac:dyDescent="0.25">
      <c r="A355" s="117">
        <v>346</v>
      </c>
      <c r="B355" s="117" t="s">
        <v>461</v>
      </c>
      <c r="C355" s="129" t="s">
        <v>530</v>
      </c>
      <c r="D355" s="128">
        <v>10</v>
      </c>
      <c r="E355" s="129" t="s">
        <v>463</v>
      </c>
      <c r="F355" s="130">
        <v>0.27500047500000002</v>
      </c>
    </row>
    <row r="356" spans="1:6" ht="20.100000000000001" customHeight="1" x14ac:dyDescent="0.25">
      <c r="A356" s="117">
        <v>347</v>
      </c>
      <c r="B356" s="117" t="s">
        <v>461</v>
      </c>
      <c r="C356" s="129" t="s">
        <v>531</v>
      </c>
      <c r="D356" s="128">
        <v>15</v>
      </c>
      <c r="E356" s="129" t="s">
        <v>463</v>
      </c>
      <c r="F356" s="130">
        <v>0.32106914999999997</v>
      </c>
    </row>
    <row r="357" spans="1:6" ht="20.100000000000001" customHeight="1" x14ac:dyDescent="0.25">
      <c r="A357" s="117">
        <v>348</v>
      </c>
      <c r="B357" s="117" t="s">
        <v>461</v>
      </c>
      <c r="C357" s="129" t="s">
        <v>532</v>
      </c>
      <c r="D357" s="128">
        <v>1</v>
      </c>
      <c r="E357" s="129" t="s">
        <v>463</v>
      </c>
      <c r="F357" s="130">
        <v>4.6697467499999999E-2</v>
      </c>
    </row>
    <row r="358" spans="1:6" ht="20.100000000000001" customHeight="1" x14ac:dyDescent="0.25">
      <c r="A358" s="117">
        <v>349</v>
      </c>
      <c r="B358" s="117" t="s">
        <v>461</v>
      </c>
      <c r="C358" s="129" t="s">
        <v>533</v>
      </c>
      <c r="D358" s="128">
        <v>3</v>
      </c>
      <c r="E358" s="129" t="s">
        <v>463</v>
      </c>
      <c r="F358" s="130">
        <v>0.16719464250000002</v>
      </c>
    </row>
    <row r="359" spans="1:6" ht="20.100000000000001" customHeight="1" x14ac:dyDescent="0.25">
      <c r="A359" s="117">
        <v>350</v>
      </c>
      <c r="B359" s="117" t="s">
        <v>461</v>
      </c>
      <c r="C359" s="129" t="s">
        <v>534</v>
      </c>
      <c r="D359" s="128">
        <v>10</v>
      </c>
      <c r="E359" s="129" t="s">
        <v>463</v>
      </c>
      <c r="F359" s="130">
        <v>0.38754150000000004</v>
      </c>
    </row>
    <row r="360" spans="1:6" ht="20.100000000000001" customHeight="1" x14ac:dyDescent="0.25">
      <c r="A360" s="117">
        <v>351</v>
      </c>
      <c r="B360" s="117" t="s">
        <v>461</v>
      </c>
      <c r="C360" s="129" t="s">
        <v>535</v>
      </c>
      <c r="D360" s="128">
        <v>39</v>
      </c>
      <c r="E360" s="129" t="s">
        <v>463</v>
      </c>
      <c r="F360" s="130">
        <v>0.18967718250000001</v>
      </c>
    </row>
    <row r="361" spans="1:6" ht="20.100000000000001" customHeight="1" x14ac:dyDescent="0.25">
      <c r="A361" s="117">
        <v>352</v>
      </c>
      <c r="B361" s="117" t="s">
        <v>461</v>
      </c>
      <c r="C361" s="129" t="s">
        <v>536</v>
      </c>
      <c r="D361" s="128">
        <v>42</v>
      </c>
      <c r="E361" s="129" t="s">
        <v>463</v>
      </c>
      <c r="F361" s="130">
        <v>0.30182039999999999</v>
      </c>
    </row>
    <row r="362" spans="1:6" ht="20.100000000000001" customHeight="1" x14ac:dyDescent="0.25">
      <c r="A362" s="117">
        <v>353</v>
      </c>
      <c r="B362" s="117" t="s">
        <v>461</v>
      </c>
      <c r="C362" s="129" t="s">
        <v>537</v>
      </c>
      <c r="D362" s="128">
        <v>15</v>
      </c>
      <c r="E362" s="129" t="s">
        <v>463</v>
      </c>
      <c r="F362" s="130">
        <v>0.17516362499999999</v>
      </c>
    </row>
    <row r="363" spans="1:6" ht="20.100000000000001" customHeight="1" x14ac:dyDescent="0.25">
      <c r="A363" s="117">
        <v>354</v>
      </c>
      <c r="B363" s="117" t="s">
        <v>461</v>
      </c>
      <c r="C363" s="129" t="s">
        <v>538</v>
      </c>
      <c r="D363" s="128">
        <v>9</v>
      </c>
      <c r="E363" s="129" t="s">
        <v>463</v>
      </c>
      <c r="F363" s="130">
        <v>0.41346314999999995</v>
      </c>
    </row>
    <row r="364" spans="1:6" ht="20.100000000000001" customHeight="1" x14ac:dyDescent="0.25">
      <c r="A364" s="117">
        <v>355</v>
      </c>
      <c r="B364" s="117" t="s">
        <v>461</v>
      </c>
      <c r="C364" s="129" t="s">
        <v>539</v>
      </c>
      <c r="D364" s="128">
        <v>2</v>
      </c>
      <c r="E364" s="129" t="s">
        <v>463</v>
      </c>
      <c r="F364" s="130">
        <v>8.7902625000000012E-2</v>
      </c>
    </row>
    <row r="365" spans="1:6" ht="20.100000000000001" customHeight="1" x14ac:dyDescent="0.25">
      <c r="A365" s="117">
        <v>356</v>
      </c>
      <c r="B365" s="117" t="s">
        <v>461</v>
      </c>
      <c r="C365" s="129" t="s">
        <v>540</v>
      </c>
      <c r="D365" s="128">
        <v>3</v>
      </c>
      <c r="E365" s="129" t="s">
        <v>463</v>
      </c>
      <c r="F365" s="130">
        <v>0.14282572500000001</v>
      </c>
    </row>
    <row r="366" spans="1:6" ht="20.100000000000001" customHeight="1" x14ac:dyDescent="0.25">
      <c r="A366" s="117">
        <v>357</v>
      </c>
      <c r="B366" s="117" t="s">
        <v>461</v>
      </c>
      <c r="C366" s="129" t="s">
        <v>541</v>
      </c>
      <c r="D366" s="128">
        <v>9</v>
      </c>
      <c r="E366" s="129" t="s">
        <v>463</v>
      </c>
      <c r="F366" s="130">
        <v>1.040587425</v>
      </c>
    </row>
    <row r="367" spans="1:6" ht="20.100000000000001" customHeight="1" x14ac:dyDescent="0.25">
      <c r="A367" s="117">
        <v>358</v>
      </c>
      <c r="B367" s="117" t="s">
        <v>461</v>
      </c>
      <c r="C367" s="129" t="s">
        <v>542</v>
      </c>
      <c r="D367" s="128">
        <v>3</v>
      </c>
      <c r="E367" s="129" t="s">
        <v>463</v>
      </c>
      <c r="F367" s="130">
        <v>1.16928E-2</v>
      </c>
    </row>
    <row r="368" spans="1:6" ht="20.100000000000001" customHeight="1" x14ac:dyDescent="0.25">
      <c r="A368" s="117">
        <v>359</v>
      </c>
      <c r="B368" s="117" t="s">
        <v>461</v>
      </c>
      <c r="C368" s="129" t="s">
        <v>543</v>
      </c>
      <c r="D368" s="128">
        <v>10</v>
      </c>
      <c r="E368" s="129" t="s">
        <v>463</v>
      </c>
      <c r="F368" s="130">
        <v>0.24535739999999998</v>
      </c>
    </row>
    <row r="369" spans="1:6" ht="20.100000000000001" customHeight="1" x14ac:dyDescent="0.25">
      <c r="A369" s="117">
        <v>360</v>
      </c>
      <c r="B369" s="117" t="s">
        <v>461</v>
      </c>
      <c r="C369" s="129" t="s">
        <v>544</v>
      </c>
      <c r="D369" s="128">
        <v>15</v>
      </c>
      <c r="E369" s="129" t="s">
        <v>463</v>
      </c>
      <c r="F369" s="130">
        <v>0.25581588750000001</v>
      </c>
    </row>
    <row r="370" spans="1:6" ht="20.100000000000001" customHeight="1" x14ac:dyDescent="0.25">
      <c r="A370" s="117">
        <v>361</v>
      </c>
      <c r="B370" s="117" t="s">
        <v>461</v>
      </c>
      <c r="C370" s="129" t="s">
        <v>545</v>
      </c>
      <c r="D370" s="128">
        <v>3</v>
      </c>
      <c r="E370" s="129" t="s">
        <v>463</v>
      </c>
      <c r="F370" s="130">
        <v>2.4561405000000001E-2</v>
      </c>
    </row>
    <row r="371" spans="1:6" ht="20.100000000000001" customHeight="1" x14ac:dyDescent="0.25">
      <c r="A371" s="117">
        <v>362</v>
      </c>
      <c r="B371" s="117" t="s">
        <v>461</v>
      </c>
      <c r="C371" s="129" t="s">
        <v>546</v>
      </c>
      <c r="D371" s="128">
        <v>6</v>
      </c>
      <c r="E371" s="129" t="s">
        <v>463</v>
      </c>
      <c r="F371" s="130">
        <v>5.9825114999999998E-2</v>
      </c>
    </row>
    <row r="372" spans="1:6" ht="20.100000000000001" customHeight="1" x14ac:dyDescent="0.25">
      <c r="A372" s="117">
        <v>363</v>
      </c>
      <c r="B372" s="117" t="s">
        <v>461</v>
      </c>
      <c r="C372" s="129" t="s">
        <v>547</v>
      </c>
      <c r="D372" s="128">
        <v>2</v>
      </c>
      <c r="E372" s="129" t="s">
        <v>463</v>
      </c>
      <c r="F372" s="130">
        <v>0.105303495</v>
      </c>
    </row>
    <row r="373" spans="1:6" ht="20.100000000000001" customHeight="1" x14ac:dyDescent="0.25">
      <c r="A373" s="117">
        <v>364</v>
      </c>
      <c r="B373" s="117" t="s">
        <v>461</v>
      </c>
      <c r="C373" s="129" t="s">
        <v>548</v>
      </c>
      <c r="D373" s="128">
        <v>6</v>
      </c>
      <c r="E373" s="129" t="s">
        <v>463</v>
      </c>
      <c r="F373" s="130">
        <v>0.49646375999999998</v>
      </c>
    </row>
    <row r="374" spans="1:6" ht="20.100000000000001" customHeight="1" x14ac:dyDescent="0.25">
      <c r="A374" s="117">
        <v>365</v>
      </c>
      <c r="B374" s="117" t="s">
        <v>461</v>
      </c>
      <c r="C374" s="129" t="s">
        <v>549</v>
      </c>
      <c r="D374" s="128">
        <v>7</v>
      </c>
      <c r="E374" s="129" t="s">
        <v>463</v>
      </c>
      <c r="F374" s="130">
        <v>4.3296854999999995E-2</v>
      </c>
    </row>
    <row r="375" spans="1:6" ht="20.100000000000001" customHeight="1" x14ac:dyDescent="0.25">
      <c r="A375" s="117">
        <v>366</v>
      </c>
      <c r="B375" s="117" t="s">
        <v>461</v>
      </c>
      <c r="C375" s="129" t="s">
        <v>550</v>
      </c>
      <c r="D375" s="128">
        <v>7</v>
      </c>
      <c r="E375" s="129" t="s">
        <v>463</v>
      </c>
      <c r="F375" s="130">
        <v>4.3296854999999995E-2</v>
      </c>
    </row>
    <row r="376" spans="1:6" ht="20.100000000000001" customHeight="1" x14ac:dyDescent="0.25">
      <c r="A376" s="117">
        <v>367</v>
      </c>
      <c r="B376" s="117" t="s">
        <v>461</v>
      </c>
      <c r="C376" s="129" t="s">
        <v>551</v>
      </c>
      <c r="D376" s="128">
        <v>1</v>
      </c>
      <c r="E376" s="129" t="s">
        <v>463</v>
      </c>
      <c r="F376" s="130">
        <v>6.0954374999999998E-2</v>
      </c>
    </row>
    <row r="377" spans="1:6" ht="20.100000000000001" customHeight="1" x14ac:dyDescent="0.25">
      <c r="A377" s="117">
        <v>368</v>
      </c>
      <c r="B377" s="117" t="s">
        <v>461</v>
      </c>
      <c r="C377" s="129" t="s">
        <v>552</v>
      </c>
      <c r="D377" s="128">
        <v>1</v>
      </c>
      <c r="E377" s="129" t="s">
        <v>463</v>
      </c>
      <c r="F377" s="130">
        <v>8.0203125E-2</v>
      </c>
    </row>
    <row r="378" spans="1:6" ht="20.100000000000001" customHeight="1" x14ac:dyDescent="0.25">
      <c r="A378" s="117">
        <v>369</v>
      </c>
      <c r="B378" s="117" t="s">
        <v>461</v>
      </c>
      <c r="C378" s="129" t="s">
        <v>553</v>
      </c>
      <c r="D378" s="128">
        <v>1</v>
      </c>
      <c r="E378" s="129" t="s">
        <v>463</v>
      </c>
      <c r="F378" s="130">
        <v>7.7893274999999993E-3</v>
      </c>
    </row>
    <row r="379" spans="1:6" ht="20.100000000000001" customHeight="1" x14ac:dyDescent="0.25">
      <c r="A379" s="117">
        <v>370</v>
      </c>
      <c r="B379" s="117" t="s">
        <v>461</v>
      </c>
      <c r="C379" s="129" t="s">
        <v>554</v>
      </c>
      <c r="D379" s="128">
        <v>1</v>
      </c>
      <c r="E379" s="129" t="s">
        <v>463</v>
      </c>
      <c r="F379" s="130">
        <v>9.906690000000001E-3</v>
      </c>
    </row>
    <row r="380" spans="1:6" ht="20.100000000000001" customHeight="1" x14ac:dyDescent="0.25">
      <c r="A380" s="117">
        <v>371</v>
      </c>
      <c r="B380" s="117" t="s">
        <v>461</v>
      </c>
      <c r="C380" s="140" t="s">
        <v>555</v>
      </c>
      <c r="D380" s="128">
        <v>1</v>
      </c>
      <c r="E380" s="129" t="s">
        <v>463</v>
      </c>
      <c r="F380" s="130">
        <v>0.15443913749999999</v>
      </c>
    </row>
    <row r="381" spans="1:6" ht="20.100000000000001" customHeight="1" x14ac:dyDescent="0.25">
      <c r="A381" s="117">
        <v>372</v>
      </c>
      <c r="B381" s="117" t="s">
        <v>461</v>
      </c>
      <c r="C381" s="129" t="s">
        <v>556</v>
      </c>
      <c r="D381" s="128">
        <v>38</v>
      </c>
      <c r="E381" s="129" t="s">
        <v>463</v>
      </c>
      <c r="F381" s="130">
        <v>0.23504007000000002</v>
      </c>
    </row>
    <row r="382" spans="1:6" ht="20.100000000000001" customHeight="1" x14ac:dyDescent="0.25">
      <c r="A382" s="117">
        <v>373</v>
      </c>
      <c r="B382" s="117" t="s">
        <v>461</v>
      </c>
      <c r="C382" s="129" t="s">
        <v>557</v>
      </c>
      <c r="D382" s="128">
        <v>1</v>
      </c>
      <c r="E382" s="129" t="s">
        <v>463</v>
      </c>
      <c r="F382" s="130">
        <v>5.4756277499999999E-2</v>
      </c>
    </row>
    <row r="383" spans="1:6" ht="20.100000000000001" customHeight="1" x14ac:dyDescent="0.25">
      <c r="A383" s="117">
        <v>374</v>
      </c>
      <c r="B383" s="131" t="s">
        <v>328</v>
      </c>
      <c r="C383" s="120"/>
      <c r="D383" s="131" t="s">
        <v>50</v>
      </c>
      <c r="E383" s="132">
        <v>4</v>
      </c>
      <c r="F383" s="133">
        <v>0.1</v>
      </c>
    </row>
    <row r="384" spans="1:6" ht="20.100000000000001" customHeight="1" x14ac:dyDescent="0.25">
      <c r="A384" s="117">
        <v>375</v>
      </c>
      <c r="B384" s="19" t="s">
        <v>328</v>
      </c>
      <c r="C384" s="120"/>
      <c r="D384" s="19"/>
      <c r="E384" s="10"/>
      <c r="F384" s="12">
        <v>0.25</v>
      </c>
    </row>
    <row r="385" spans="1:6" ht="20.100000000000001" customHeight="1" x14ac:dyDescent="0.25">
      <c r="A385" s="117">
        <v>376</v>
      </c>
      <c r="B385" s="19" t="s">
        <v>318</v>
      </c>
      <c r="C385" s="120"/>
      <c r="D385" s="19"/>
      <c r="E385" s="10"/>
      <c r="F385" s="12">
        <v>4.8</v>
      </c>
    </row>
    <row r="386" spans="1:6" ht="20.100000000000001" customHeight="1" x14ac:dyDescent="0.25">
      <c r="A386" s="117">
        <v>377</v>
      </c>
      <c r="B386" s="19" t="s">
        <v>318</v>
      </c>
      <c r="C386" s="120"/>
      <c r="D386" s="19"/>
      <c r="E386" s="10"/>
      <c r="F386" s="12">
        <v>0.9</v>
      </c>
    </row>
    <row r="387" spans="1:6" ht="20.100000000000001" customHeight="1" x14ac:dyDescent="0.25">
      <c r="A387" s="117">
        <v>378</v>
      </c>
      <c r="B387" s="19" t="s">
        <v>318</v>
      </c>
      <c r="C387" s="120"/>
      <c r="D387" s="19"/>
      <c r="E387" s="10"/>
      <c r="F387" s="12">
        <v>0.85</v>
      </c>
    </row>
    <row r="388" spans="1:6" ht="20.100000000000001" customHeight="1" x14ac:dyDescent="0.25">
      <c r="A388" s="117">
        <v>379</v>
      </c>
      <c r="B388" s="19" t="s">
        <v>318</v>
      </c>
      <c r="C388" s="120"/>
      <c r="D388" s="19"/>
      <c r="E388" s="10"/>
      <c r="F388" s="12">
        <v>1.1000000000000001</v>
      </c>
    </row>
    <row r="389" spans="1:6" ht="20.100000000000001" customHeight="1" x14ac:dyDescent="0.25">
      <c r="A389" s="117">
        <v>380</v>
      </c>
      <c r="B389" s="119" t="s">
        <v>262</v>
      </c>
      <c r="C389" s="109" t="s">
        <v>263</v>
      </c>
      <c r="D389" s="110">
        <v>35</v>
      </c>
      <c r="E389" s="109" t="s">
        <v>264</v>
      </c>
      <c r="F389" s="111">
        <v>3</v>
      </c>
    </row>
    <row r="390" spans="1:6" ht="20.100000000000001" customHeight="1" x14ac:dyDescent="0.25">
      <c r="A390" s="117">
        <v>381</v>
      </c>
      <c r="B390" s="7" t="s">
        <v>308</v>
      </c>
      <c r="C390" s="120"/>
      <c r="D390" s="19"/>
      <c r="E390" s="10"/>
      <c r="F390" s="12">
        <v>0.15</v>
      </c>
    </row>
    <row r="391" spans="1:6" ht="20.100000000000001" customHeight="1" x14ac:dyDescent="0.25">
      <c r="A391" s="117">
        <v>382</v>
      </c>
      <c r="B391" s="118" t="s">
        <v>215</v>
      </c>
      <c r="C391" s="109" t="s">
        <v>216</v>
      </c>
      <c r="D391" s="109">
        <v>5</v>
      </c>
      <c r="E391" s="109" t="s">
        <v>50</v>
      </c>
      <c r="F391" s="95">
        <v>14.92</v>
      </c>
    </row>
    <row r="392" spans="1:6" ht="20.100000000000001" customHeight="1" x14ac:dyDescent="0.25">
      <c r="A392" s="117">
        <v>383</v>
      </c>
      <c r="B392" s="7" t="s">
        <v>86</v>
      </c>
      <c r="C392" s="9">
        <v>600</v>
      </c>
      <c r="D392" s="9">
        <v>32</v>
      </c>
      <c r="E392" s="9" t="s">
        <v>50</v>
      </c>
      <c r="F392" s="95">
        <v>2.8000000000000001E-2</v>
      </c>
    </row>
    <row r="393" spans="1:6" ht="20.100000000000001" customHeight="1" x14ac:dyDescent="0.25">
      <c r="A393" s="117">
        <v>384</v>
      </c>
      <c r="B393" s="23" t="s">
        <v>373</v>
      </c>
      <c r="C393" s="120"/>
      <c r="D393" s="19">
        <v>4</v>
      </c>
      <c r="E393" s="10">
        <v>10000</v>
      </c>
      <c r="F393" s="12">
        <v>0.4</v>
      </c>
    </row>
    <row r="394" spans="1:6" ht="20.100000000000001" customHeight="1" x14ac:dyDescent="0.25">
      <c r="A394" s="117">
        <v>385</v>
      </c>
      <c r="B394" s="134" t="s">
        <v>571</v>
      </c>
      <c r="C394" s="120"/>
      <c r="D394" s="128">
        <v>1</v>
      </c>
      <c r="E394" s="129" t="s">
        <v>463</v>
      </c>
      <c r="F394" s="130">
        <v>3.82</v>
      </c>
    </row>
    <row r="395" spans="1:6" ht="20.100000000000001" customHeight="1" x14ac:dyDescent="0.25">
      <c r="A395" s="117">
        <v>386</v>
      </c>
      <c r="B395" s="7" t="s">
        <v>103</v>
      </c>
      <c r="C395" s="9" t="s">
        <v>104</v>
      </c>
      <c r="D395" s="9">
        <v>96</v>
      </c>
      <c r="E395" s="9" t="s">
        <v>50</v>
      </c>
      <c r="F395" s="95">
        <v>7.1999999999999995E-2</v>
      </c>
    </row>
    <row r="396" spans="1:6" ht="20.100000000000001" customHeight="1" x14ac:dyDescent="0.25">
      <c r="A396" s="117">
        <v>387</v>
      </c>
      <c r="B396" s="7" t="s">
        <v>101</v>
      </c>
      <c r="C396" s="9" t="s">
        <v>102</v>
      </c>
      <c r="D396" s="9">
        <v>96</v>
      </c>
      <c r="E396" s="9" t="s">
        <v>50</v>
      </c>
      <c r="F396" s="95">
        <v>9.0999999999999998E-2</v>
      </c>
    </row>
    <row r="397" spans="1:6" ht="20.100000000000001" customHeight="1" x14ac:dyDescent="0.25">
      <c r="A397" s="117">
        <v>388</v>
      </c>
      <c r="B397" s="7" t="s">
        <v>97</v>
      </c>
      <c r="C397" s="9" t="s">
        <v>98</v>
      </c>
      <c r="D397" s="9">
        <v>60</v>
      </c>
      <c r="E397" s="9" t="s">
        <v>50</v>
      </c>
      <c r="F397" s="95">
        <v>0.123</v>
      </c>
    </row>
    <row r="398" spans="1:6" ht="20.100000000000001" customHeight="1" x14ac:dyDescent="0.25">
      <c r="A398" s="117">
        <v>389</v>
      </c>
      <c r="B398" s="7" t="s">
        <v>95</v>
      </c>
      <c r="C398" s="9" t="s">
        <v>96</v>
      </c>
      <c r="D398" s="9">
        <v>50</v>
      </c>
      <c r="E398" s="9" t="s">
        <v>50</v>
      </c>
      <c r="F398" s="95">
        <v>0.13800000000000001</v>
      </c>
    </row>
    <row r="399" spans="1:6" ht="20.100000000000001" customHeight="1" x14ac:dyDescent="0.25">
      <c r="A399" s="117">
        <v>390</v>
      </c>
      <c r="B399" s="7" t="s">
        <v>99</v>
      </c>
      <c r="C399" s="9" t="s">
        <v>100</v>
      </c>
      <c r="D399" s="9">
        <v>80</v>
      </c>
      <c r="E399" s="9" t="s">
        <v>50</v>
      </c>
      <c r="F399" s="95">
        <v>0.128</v>
      </c>
    </row>
    <row r="400" spans="1:6" ht="20.100000000000001" customHeight="1" x14ac:dyDescent="0.25">
      <c r="A400" s="117">
        <v>391</v>
      </c>
      <c r="B400" s="131" t="s">
        <v>337</v>
      </c>
      <c r="C400" s="120"/>
      <c r="D400" s="131" t="s">
        <v>338</v>
      </c>
      <c r="E400" s="132">
        <v>6</v>
      </c>
      <c r="F400" s="133">
        <v>1.2E-2</v>
      </c>
    </row>
    <row r="401" spans="1:6" ht="20.100000000000001" customHeight="1" x14ac:dyDescent="0.25">
      <c r="A401" s="117">
        <v>392</v>
      </c>
      <c r="B401" s="131" t="s">
        <v>335</v>
      </c>
      <c r="C401" s="120"/>
      <c r="D401" s="131" t="s">
        <v>336</v>
      </c>
      <c r="E401" s="132">
        <v>6</v>
      </c>
      <c r="F401" s="133">
        <v>0.12</v>
      </c>
    </row>
    <row r="402" spans="1:6" ht="20.100000000000001" customHeight="1" x14ac:dyDescent="0.25">
      <c r="A402" s="117">
        <v>393</v>
      </c>
      <c r="B402" s="134" t="s">
        <v>573</v>
      </c>
      <c r="C402" s="120"/>
      <c r="D402" s="128">
        <v>2400</v>
      </c>
      <c r="E402" s="128" t="s">
        <v>574</v>
      </c>
      <c r="F402" s="130">
        <v>7</v>
      </c>
    </row>
    <row r="403" spans="1:6" ht="20.100000000000001" customHeight="1" x14ac:dyDescent="0.25">
      <c r="A403" s="117">
        <v>394</v>
      </c>
      <c r="B403" s="19" t="s">
        <v>326</v>
      </c>
      <c r="C403" s="120"/>
      <c r="D403" s="19"/>
      <c r="E403" s="10"/>
      <c r="F403" s="12">
        <v>0.8</v>
      </c>
    </row>
    <row r="404" spans="1:6" ht="20.100000000000001" customHeight="1" x14ac:dyDescent="0.25">
      <c r="A404" s="117">
        <v>395</v>
      </c>
      <c r="B404" s="141" t="s">
        <v>565</v>
      </c>
      <c r="C404" s="120" t="s">
        <v>566</v>
      </c>
      <c r="D404" s="120">
        <v>5</v>
      </c>
      <c r="E404" s="129" t="s">
        <v>463</v>
      </c>
      <c r="F404" s="137">
        <v>18.84</v>
      </c>
    </row>
    <row r="405" spans="1:6" ht="20.100000000000001" customHeight="1" x14ac:dyDescent="0.25">
      <c r="A405" s="117">
        <v>396</v>
      </c>
      <c r="B405" s="7" t="s">
        <v>119</v>
      </c>
      <c r="C405" s="9"/>
      <c r="D405" s="9">
        <v>16</v>
      </c>
      <c r="E405" s="9" t="s">
        <v>45</v>
      </c>
      <c r="F405" s="95">
        <v>5.0000000000000001E-3</v>
      </c>
    </row>
    <row r="406" spans="1:6" ht="20.100000000000001" customHeight="1" x14ac:dyDescent="0.25">
      <c r="A406" s="117">
        <v>397</v>
      </c>
      <c r="B406" s="121" t="s">
        <v>459</v>
      </c>
      <c r="C406" s="100"/>
      <c r="D406" s="102" t="s">
        <v>460</v>
      </c>
      <c r="E406" s="102"/>
      <c r="F406" s="103">
        <v>100</v>
      </c>
    </row>
    <row r="407" spans="1:6" ht="20.100000000000001" customHeight="1" x14ac:dyDescent="0.25">
      <c r="A407" s="117">
        <v>398</v>
      </c>
      <c r="B407" s="134" t="s">
        <v>598</v>
      </c>
      <c r="C407" s="120"/>
      <c r="D407" s="128">
        <v>600</v>
      </c>
      <c r="E407" s="128" t="s">
        <v>574</v>
      </c>
      <c r="F407" s="130">
        <v>1.5</v>
      </c>
    </row>
    <row r="408" spans="1:6" ht="20.100000000000001" customHeight="1" x14ac:dyDescent="0.25">
      <c r="A408" s="117">
        <v>399</v>
      </c>
      <c r="B408" s="7" t="s">
        <v>139</v>
      </c>
      <c r="C408" s="9" t="s">
        <v>140</v>
      </c>
      <c r="D408" s="9">
        <v>48</v>
      </c>
      <c r="E408" s="9" t="s">
        <v>141</v>
      </c>
      <c r="F408" s="95">
        <v>0.61399999999999999</v>
      </c>
    </row>
    <row r="409" spans="1:6" ht="20.100000000000001" customHeight="1" x14ac:dyDescent="0.25">
      <c r="A409" s="117">
        <v>400</v>
      </c>
      <c r="B409" s="7" t="s">
        <v>126</v>
      </c>
      <c r="C409" s="9"/>
      <c r="D409" s="9">
        <v>500</v>
      </c>
      <c r="E409" s="9" t="s">
        <v>50</v>
      </c>
      <c r="F409" s="95">
        <v>0.19</v>
      </c>
    </row>
    <row r="410" spans="1:6" ht="20.100000000000001" customHeight="1" x14ac:dyDescent="0.25">
      <c r="A410" s="117">
        <v>401</v>
      </c>
      <c r="B410" s="7" t="s">
        <v>152</v>
      </c>
      <c r="C410" s="9" t="s">
        <v>153</v>
      </c>
      <c r="D410" s="9">
        <v>10</v>
      </c>
      <c r="E410" s="9" t="s">
        <v>50</v>
      </c>
      <c r="F410" s="95">
        <v>0.46899999999999997</v>
      </c>
    </row>
    <row r="411" spans="1:6" ht="20.100000000000001" customHeight="1" x14ac:dyDescent="0.25">
      <c r="A411" s="117">
        <v>402</v>
      </c>
      <c r="B411" s="7" t="s">
        <v>108</v>
      </c>
      <c r="C411" s="9" t="s">
        <v>109</v>
      </c>
      <c r="D411" s="9">
        <v>16</v>
      </c>
      <c r="E411" s="9" t="s">
        <v>50</v>
      </c>
      <c r="F411" s="95">
        <v>1.0999999999999999E-2</v>
      </c>
    </row>
    <row r="412" spans="1:6" ht="20.100000000000001" customHeight="1" x14ac:dyDescent="0.25">
      <c r="A412" s="117">
        <v>403</v>
      </c>
      <c r="B412" s="7" t="s">
        <v>105</v>
      </c>
      <c r="C412" s="9" t="s">
        <v>106</v>
      </c>
      <c r="D412" s="9">
        <v>32</v>
      </c>
      <c r="E412" s="9" t="s">
        <v>50</v>
      </c>
      <c r="F412" s="95">
        <v>1.4E-2</v>
      </c>
    </row>
    <row r="413" spans="1:6" ht="20.100000000000001" customHeight="1" x14ac:dyDescent="0.25">
      <c r="A413" s="117">
        <v>404</v>
      </c>
      <c r="B413" s="7" t="s">
        <v>107</v>
      </c>
      <c r="C413" s="9" t="s">
        <v>106</v>
      </c>
      <c r="D413" s="9">
        <v>64</v>
      </c>
      <c r="E413" s="9" t="s">
        <v>50</v>
      </c>
      <c r="F413" s="95">
        <v>5.0000000000000001E-3</v>
      </c>
    </row>
    <row r="414" spans="1:6" ht="20.100000000000001" customHeight="1" x14ac:dyDescent="0.25">
      <c r="A414" s="117">
        <v>405</v>
      </c>
      <c r="B414" s="19" t="s">
        <v>327</v>
      </c>
      <c r="C414" s="120"/>
      <c r="D414" s="19"/>
      <c r="E414" s="10"/>
      <c r="F414" s="12">
        <v>0.15</v>
      </c>
    </row>
    <row r="415" spans="1:6" ht="20.100000000000001" customHeight="1" x14ac:dyDescent="0.25">
      <c r="A415" s="117">
        <v>406</v>
      </c>
      <c r="B415" s="7" t="s">
        <v>315</v>
      </c>
      <c r="C415" s="120"/>
      <c r="D415" s="19"/>
      <c r="E415" s="10"/>
      <c r="F415" s="12">
        <v>1.1759999999999999</v>
      </c>
    </row>
    <row r="416" spans="1:6" ht="20.100000000000001" customHeight="1" x14ac:dyDescent="0.25">
      <c r="A416" s="117">
        <v>407</v>
      </c>
      <c r="B416" s="7" t="s">
        <v>313</v>
      </c>
      <c r="C416" s="120"/>
      <c r="D416" s="19"/>
      <c r="E416" s="10"/>
      <c r="F416" s="12">
        <v>2</v>
      </c>
    </row>
    <row r="417" spans="1:6" ht="20.100000000000001" customHeight="1" x14ac:dyDescent="0.25">
      <c r="A417" s="117">
        <v>408</v>
      </c>
      <c r="B417" s="7" t="s">
        <v>313</v>
      </c>
      <c r="C417" s="120"/>
      <c r="D417" s="19"/>
      <c r="E417" s="10"/>
      <c r="F417" s="12">
        <v>0.15</v>
      </c>
    </row>
    <row r="418" spans="1:6" ht="20.100000000000001" customHeight="1" x14ac:dyDescent="0.25">
      <c r="A418" s="117">
        <v>409</v>
      </c>
      <c r="B418" s="7" t="s">
        <v>313</v>
      </c>
      <c r="C418" s="120"/>
      <c r="D418" s="19"/>
      <c r="E418" s="10"/>
      <c r="F418" s="12">
        <v>0.2</v>
      </c>
    </row>
    <row r="419" spans="1:6" ht="20.100000000000001" customHeight="1" x14ac:dyDescent="0.25">
      <c r="A419" s="117">
        <v>410</v>
      </c>
      <c r="B419" s="19" t="s">
        <v>313</v>
      </c>
      <c r="C419" s="120"/>
      <c r="D419" s="19"/>
      <c r="E419" s="10"/>
      <c r="F419" s="12">
        <v>8.09</v>
      </c>
    </row>
    <row r="420" spans="1:6" ht="20.100000000000001" customHeight="1" x14ac:dyDescent="0.25">
      <c r="A420" s="117">
        <v>411</v>
      </c>
      <c r="B420" s="13" t="s">
        <v>301</v>
      </c>
      <c r="C420" s="120"/>
      <c r="D420" s="13"/>
      <c r="E420" s="14"/>
      <c r="F420" s="15">
        <v>1</v>
      </c>
    </row>
    <row r="421" spans="1:6" ht="20.100000000000001" customHeight="1" x14ac:dyDescent="0.25">
      <c r="A421" s="117">
        <v>412</v>
      </c>
      <c r="B421" s="16" t="s">
        <v>301</v>
      </c>
      <c r="C421" s="120"/>
      <c r="D421" s="17"/>
      <c r="E421" s="17"/>
      <c r="F421" s="18">
        <v>1.26</v>
      </c>
    </row>
    <row r="422" spans="1:6" ht="20.100000000000001" customHeight="1" x14ac:dyDescent="0.25">
      <c r="A422" s="117">
        <v>413</v>
      </c>
      <c r="B422" s="23" t="s">
        <v>374</v>
      </c>
      <c r="C422" s="120"/>
      <c r="D422" s="19"/>
      <c r="E422" s="10"/>
      <c r="F422" s="12">
        <v>2</v>
      </c>
    </row>
    <row r="423" spans="1:6" ht="20.100000000000001" customHeight="1" x14ac:dyDescent="0.25">
      <c r="A423" s="117">
        <v>414</v>
      </c>
      <c r="B423" s="23" t="s">
        <v>374</v>
      </c>
      <c r="C423" s="9" t="s">
        <v>447</v>
      </c>
      <c r="D423" s="23">
        <v>1</v>
      </c>
      <c r="E423" s="25" t="s">
        <v>448</v>
      </c>
      <c r="F423" s="97">
        <v>2</v>
      </c>
    </row>
    <row r="424" spans="1:6" ht="20.100000000000001" customHeight="1" x14ac:dyDescent="0.25">
      <c r="A424" s="117">
        <v>415</v>
      </c>
      <c r="B424" s="7" t="s">
        <v>112</v>
      </c>
      <c r="C424" s="9" t="s">
        <v>113</v>
      </c>
      <c r="D424" s="9">
        <v>100</v>
      </c>
      <c r="E424" s="9" t="s">
        <v>50</v>
      </c>
      <c r="F424" s="95">
        <v>0.01</v>
      </c>
    </row>
    <row r="425" spans="1:6" ht="20.100000000000001" customHeight="1" x14ac:dyDescent="0.25">
      <c r="A425" s="117">
        <v>416</v>
      </c>
      <c r="B425" s="23" t="s">
        <v>369</v>
      </c>
      <c r="C425" s="120"/>
      <c r="D425" s="19">
        <v>3</v>
      </c>
      <c r="E425" s="10">
        <v>8000</v>
      </c>
      <c r="F425" s="12">
        <v>0.24</v>
      </c>
    </row>
    <row r="426" spans="1:6" ht="20.100000000000001" customHeight="1" x14ac:dyDescent="0.25">
      <c r="A426" s="117">
        <v>417</v>
      </c>
      <c r="B426" s="119" t="s">
        <v>225</v>
      </c>
      <c r="C426" s="109" t="s">
        <v>226</v>
      </c>
      <c r="D426" s="110">
        <v>24</v>
      </c>
      <c r="E426" s="109" t="s">
        <v>20</v>
      </c>
      <c r="F426" s="95">
        <v>75.5</v>
      </c>
    </row>
    <row r="427" spans="1:6" ht="20.100000000000001" customHeight="1" x14ac:dyDescent="0.25">
      <c r="A427" s="117">
        <v>418</v>
      </c>
      <c r="B427" s="134" t="s">
        <v>578</v>
      </c>
      <c r="C427" s="120"/>
      <c r="D427" s="134"/>
      <c r="E427" s="128"/>
      <c r="F427" s="128">
        <v>10</v>
      </c>
    </row>
    <row r="428" spans="1:6" ht="20.100000000000001" customHeight="1" x14ac:dyDescent="0.25">
      <c r="A428" s="117">
        <v>419</v>
      </c>
      <c r="B428" s="7" t="s">
        <v>156</v>
      </c>
      <c r="C428" s="9"/>
      <c r="D428" s="9">
        <v>8</v>
      </c>
      <c r="E428" s="9" t="s">
        <v>50</v>
      </c>
      <c r="F428" s="95">
        <v>0.70399999999999996</v>
      </c>
    </row>
    <row r="429" spans="1:6" ht="20.100000000000001" customHeight="1" x14ac:dyDescent="0.25">
      <c r="A429" s="117">
        <v>420</v>
      </c>
      <c r="B429" s="7" t="s">
        <v>154</v>
      </c>
      <c r="C429" s="9" t="s">
        <v>155</v>
      </c>
      <c r="D429" s="9">
        <v>5000</v>
      </c>
      <c r="E429" s="9" t="s">
        <v>50</v>
      </c>
      <c r="F429" s="95">
        <v>0.75</v>
      </c>
    </row>
    <row r="430" spans="1:6" ht="20.100000000000001" customHeight="1" x14ac:dyDescent="0.25">
      <c r="A430" s="117">
        <v>421</v>
      </c>
      <c r="B430" s="19" t="s">
        <v>317</v>
      </c>
      <c r="C430" s="120"/>
      <c r="D430" s="19">
        <v>9</v>
      </c>
      <c r="E430" s="10">
        <v>12000</v>
      </c>
      <c r="F430" s="12">
        <v>1.08</v>
      </c>
    </row>
    <row r="431" spans="1:6" ht="20.100000000000001" customHeight="1" x14ac:dyDescent="0.25">
      <c r="A431" s="117">
        <v>422</v>
      </c>
      <c r="B431" s="134" t="s">
        <v>575</v>
      </c>
      <c r="C431" s="120"/>
      <c r="D431" s="128">
        <v>5</v>
      </c>
      <c r="E431" s="128" t="s">
        <v>463</v>
      </c>
      <c r="F431" s="128">
        <v>1.5</v>
      </c>
    </row>
    <row r="432" spans="1:6" ht="20.100000000000001" customHeight="1" x14ac:dyDescent="0.25">
      <c r="A432" s="117">
        <v>423</v>
      </c>
      <c r="B432" s="134" t="s">
        <v>576</v>
      </c>
      <c r="C432" s="120"/>
      <c r="D432" s="128">
        <v>1</v>
      </c>
      <c r="E432" s="128" t="s">
        <v>463</v>
      </c>
      <c r="F432" s="128">
        <v>1.62</v>
      </c>
    </row>
    <row r="433" spans="1:6" ht="20.100000000000001" customHeight="1" x14ac:dyDescent="0.25">
      <c r="A433" s="117">
        <v>424</v>
      </c>
      <c r="B433" s="19" t="s">
        <v>324</v>
      </c>
      <c r="C433" s="120"/>
      <c r="D433" s="19"/>
      <c r="E433" s="10"/>
      <c r="F433" s="12">
        <v>1.7</v>
      </c>
    </row>
    <row r="434" spans="1:6" ht="20.100000000000001" customHeight="1" x14ac:dyDescent="0.25">
      <c r="A434" s="117">
        <v>425</v>
      </c>
      <c r="B434" s="19" t="s">
        <v>324</v>
      </c>
      <c r="C434" s="120"/>
      <c r="D434" s="19"/>
      <c r="E434" s="10"/>
      <c r="F434" s="12">
        <v>1.5</v>
      </c>
    </row>
    <row r="435" spans="1:6" ht="20.100000000000001" customHeight="1" x14ac:dyDescent="0.25">
      <c r="A435" s="117">
        <v>426</v>
      </c>
      <c r="B435" s="40" t="s">
        <v>286</v>
      </c>
      <c r="C435" s="125"/>
      <c r="D435" s="39" t="s">
        <v>287</v>
      </c>
      <c r="E435" s="38"/>
      <c r="F435" s="37">
        <v>0.45</v>
      </c>
    </row>
    <row r="436" spans="1:6" ht="20.100000000000001" customHeight="1" x14ac:dyDescent="0.25">
      <c r="A436" s="117">
        <v>427</v>
      </c>
      <c r="B436" s="23" t="s">
        <v>370</v>
      </c>
      <c r="C436" s="120"/>
      <c r="D436" s="19">
        <v>4</v>
      </c>
      <c r="E436" s="10">
        <v>10000</v>
      </c>
      <c r="F436" s="12">
        <v>0.4</v>
      </c>
    </row>
    <row r="437" spans="1:6" ht="20.100000000000001" customHeight="1" x14ac:dyDescent="0.25">
      <c r="A437" s="117">
        <v>428</v>
      </c>
      <c r="B437" s="23" t="s">
        <v>367</v>
      </c>
      <c r="C437" s="120"/>
      <c r="D437" s="19">
        <v>4</v>
      </c>
      <c r="E437" s="10">
        <v>20000</v>
      </c>
      <c r="F437" s="12">
        <v>0.8</v>
      </c>
    </row>
    <row r="438" spans="1:6" ht="20.100000000000001" customHeight="1" x14ac:dyDescent="0.25">
      <c r="A438" s="117">
        <v>429</v>
      </c>
      <c r="B438" s="19" t="s">
        <v>319</v>
      </c>
      <c r="C438" s="120"/>
      <c r="D438" s="19"/>
      <c r="E438" s="10"/>
      <c r="F438" s="12">
        <v>3</v>
      </c>
    </row>
    <row r="439" spans="1:6" ht="20.100000000000001" customHeight="1" x14ac:dyDescent="0.25">
      <c r="A439" s="117">
        <v>430</v>
      </c>
      <c r="B439" s="23" t="s">
        <v>449</v>
      </c>
      <c r="C439" s="9" t="s">
        <v>447</v>
      </c>
      <c r="D439" s="23">
        <v>1</v>
      </c>
      <c r="E439" s="25" t="s">
        <v>448</v>
      </c>
      <c r="F439" s="97">
        <v>3</v>
      </c>
    </row>
    <row r="440" spans="1:6" ht="20.100000000000001" customHeight="1" x14ac:dyDescent="0.25">
      <c r="A440" s="117">
        <v>431</v>
      </c>
      <c r="B440" s="7" t="s">
        <v>34</v>
      </c>
      <c r="C440" s="9" t="s">
        <v>35</v>
      </c>
      <c r="D440" s="9">
        <v>2</v>
      </c>
      <c r="E440" s="9" t="s">
        <v>28</v>
      </c>
      <c r="F440" s="95">
        <v>0.3</v>
      </c>
    </row>
    <row r="441" spans="1:6" ht="20.100000000000001" customHeight="1" x14ac:dyDescent="0.25">
      <c r="A441" s="117">
        <v>432</v>
      </c>
      <c r="B441" s="19" t="s">
        <v>342</v>
      </c>
      <c r="C441" s="120"/>
      <c r="D441" s="19"/>
      <c r="E441" s="10"/>
      <c r="F441" s="12">
        <v>12</v>
      </c>
    </row>
    <row r="442" spans="1:6" ht="20.100000000000001" customHeight="1" x14ac:dyDescent="0.25">
      <c r="A442" s="117"/>
      <c r="B442" s="134"/>
      <c r="C442" s="117"/>
      <c r="D442" s="134"/>
      <c r="E442" s="145" t="s">
        <v>799</v>
      </c>
      <c r="F442" s="145">
        <f>SUM(F6:F441)</f>
        <v>129586.42709282257</v>
      </c>
    </row>
  </sheetData>
  <autoFilter ref="A4:F56"/>
  <sortState ref="B200:F449">
    <sortCondition ref="B200"/>
  </sortState>
  <mergeCells count="4">
    <mergeCell ref="A1:F1"/>
    <mergeCell ref="A2:F2"/>
    <mergeCell ref="B136:C136"/>
    <mergeCell ref="B75:C7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4"/>
  <sheetViews>
    <sheetView workbookViewId="0">
      <selection activeCell="A4" sqref="A4:F4"/>
    </sheetView>
  </sheetViews>
  <sheetFormatPr defaultRowHeight="15" x14ac:dyDescent="0.25"/>
  <cols>
    <col min="2" max="2" width="57.5703125" customWidth="1"/>
    <col min="3" max="3" width="27.7109375" customWidth="1"/>
    <col min="4" max="4" width="13" style="194" customWidth="1"/>
    <col min="5" max="5" width="23.7109375" style="180" customWidth="1"/>
    <col min="6" max="6" width="20.140625" style="194" customWidth="1"/>
  </cols>
  <sheetData>
    <row r="1" spans="1:6" s="61" customFormat="1" ht="40.5" customHeight="1" x14ac:dyDescent="0.25">
      <c r="A1" s="211" t="s">
        <v>801</v>
      </c>
      <c r="B1" s="211"/>
      <c r="C1" s="211"/>
      <c r="D1" s="211"/>
      <c r="E1" s="211"/>
      <c r="F1" s="211"/>
    </row>
    <row r="2" spans="1:6" s="61" customFormat="1" ht="20.100000000000001" customHeight="1" x14ac:dyDescent="0.25">
      <c r="A2" s="212" t="s">
        <v>800</v>
      </c>
      <c r="B2" s="212"/>
      <c r="C2" s="212"/>
      <c r="D2" s="212"/>
      <c r="E2" s="212"/>
      <c r="F2" s="212"/>
    </row>
    <row r="3" spans="1:6" s="61" customFormat="1" ht="20.100000000000001" customHeight="1" x14ac:dyDescent="0.25">
      <c r="A3" s="146"/>
      <c r="B3" s="146"/>
      <c r="C3" s="147"/>
      <c r="D3" s="182"/>
      <c r="E3" s="172"/>
      <c r="F3" s="182"/>
    </row>
    <row r="4" spans="1:6" s="61" customFormat="1" ht="50.25" customHeight="1" x14ac:dyDescent="0.25">
      <c r="A4" s="215" t="s">
        <v>583</v>
      </c>
      <c r="B4" s="215" t="s">
        <v>584</v>
      </c>
      <c r="C4" s="215" t="s">
        <v>585</v>
      </c>
      <c r="D4" s="215" t="s">
        <v>586</v>
      </c>
      <c r="E4" s="215" t="s">
        <v>599</v>
      </c>
      <c r="F4" s="215" t="s">
        <v>600</v>
      </c>
    </row>
    <row r="5" spans="1:6" s="61" customFormat="1" ht="25.5" customHeight="1" x14ac:dyDescent="0.25">
      <c r="A5" s="62"/>
      <c r="B5" s="74" t="s">
        <v>666</v>
      </c>
      <c r="C5" s="62"/>
      <c r="D5" s="183"/>
      <c r="E5" s="62"/>
      <c r="F5" s="183"/>
    </row>
    <row r="6" spans="1:6" s="61" customFormat="1" ht="20.100000000000001" customHeight="1" x14ac:dyDescent="0.25">
      <c r="A6" s="64">
        <v>1</v>
      </c>
      <c r="B6" s="68" t="s">
        <v>163</v>
      </c>
      <c r="C6" s="68" t="s">
        <v>164</v>
      </c>
      <c r="D6" s="195">
        <v>9349</v>
      </c>
      <c r="E6" s="173" t="s">
        <v>10</v>
      </c>
      <c r="F6" s="184">
        <v>769.53</v>
      </c>
    </row>
    <row r="7" spans="1:6" s="61" customFormat="1" ht="20.100000000000001" customHeight="1" x14ac:dyDescent="0.25">
      <c r="A7" s="64">
        <v>2</v>
      </c>
      <c r="B7" s="71" t="s">
        <v>163</v>
      </c>
      <c r="C7" s="71"/>
      <c r="D7" s="72">
        <v>5000</v>
      </c>
      <c r="E7" s="174" t="s">
        <v>378</v>
      </c>
      <c r="F7" s="73">
        <v>350</v>
      </c>
    </row>
    <row r="8" spans="1:6" s="61" customFormat="1" ht="20.100000000000001" customHeight="1" x14ac:dyDescent="0.25">
      <c r="A8" s="64">
        <v>3</v>
      </c>
      <c r="B8" s="86" t="s">
        <v>163</v>
      </c>
      <c r="C8" s="86" t="s">
        <v>9</v>
      </c>
      <c r="D8" s="196">
        <v>50000</v>
      </c>
      <c r="E8" s="175" t="s">
        <v>2</v>
      </c>
      <c r="F8" s="185">
        <v>3500</v>
      </c>
    </row>
    <row r="9" spans="1:6" s="61" customFormat="1" ht="20.100000000000001" customHeight="1" x14ac:dyDescent="0.25">
      <c r="A9" s="64">
        <v>4</v>
      </c>
      <c r="B9" s="65" t="s">
        <v>8</v>
      </c>
      <c r="C9" s="65" t="s">
        <v>9</v>
      </c>
      <c r="D9" s="197">
        <v>58809</v>
      </c>
      <c r="E9" s="176" t="s">
        <v>10</v>
      </c>
      <c r="F9" s="186">
        <v>2901</v>
      </c>
    </row>
    <row r="10" spans="1:6" s="61" customFormat="1" ht="20.100000000000001" customHeight="1" x14ac:dyDescent="0.25">
      <c r="A10" s="64">
        <v>5</v>
      </c>
      <c r="B10" s="91" t="s">
        <v>8</v>
      </c>
      <c r="C10" s="78" t="s">
        <v>453</v>
      </c>
      <c r="D10" s="198">
        <v>12000</v>
      </c>
      <c r="E10" s="79" t="s">
        <v>10</v>
      </c>
      <c r="F10" s="92">
        <v>1020</v>
      </c>
    </row>
    <row r="11" spans="1:6" s="61" customFormat="1" ht="20.100000000000001" customHeight="1" x14ac:dyDescent="0.25">
      <c r="A11" s="64">
        <v>6</v>
      </c>
      <c r="B11" s="28" t="s">
        <v>788</v>
      </c>
      <c r="C11" s="28" t="s">
        <v>789</v>
      </c>
      <c r="D11" s="187">
        <v>8893</v>
      </c>
      <c r="E11" s="175" t="s">
        <v>2</v>
      </c>
      <c r="F11" s="187">
        <v>7500</v>
      </c>
    </row>
    <row r="12" spans="1:6" s="61" customFormat="1" ht="20.100000000000001" customHeight="1" x14ac:dyDescent="0.25">
      <c r="A12" s="64">
        <v>7</v>
      </c>
      <c r="B12" s="71" t="s">
        <v>431</v>
      </c>
      <c r="C12" s="71" t="s">
        <v>432</v>
      </c>
      <c r="D12" s="72">
        <v>10800</v>
      </c>
      <c r="E12" s="174" t="s">
        <v>2</v>
      </c>
      <c r="F12" s="73">
        <v>7372</v>
      </c>
    </row>
    <row r="13" spans="1:6" s="61" customFormat="1" ht="20.100000000000001" customHeight="1" x14ac:dyDescent="0.25">
      <c r="A13" s="64">
        <v>8</v>
      </c>
      <c r="B13" s="68" t="s">
        <v>21</v>
      </c>
      <c r="C13" s="68"/>
      <c r="D13" s="195"/>
      <c r="E13" s="173"/>
      <c r="F13" s="184"/>
    </row>
    <row r="14" spans="1:6" s="61" customFormat="1" ht="20.100000000000001" customHeight="1" x14ac:dyDescent="0.25">
      <c r="A14" s="64">
        <v>9</v>
      </c>
      <c r="B14" s="71" t="s">
        <v>21</v>
      </c>
      <c r="C14" s="71"/>
      <c r="D14" s="72">
        <v>9000</v>
      </c>
      <c r="E14" s="174" t="s">
        <v>378</v>
      </c>
      <c r="F14" s="73">
        <v>5580</v>
      </c>
    </row>
    <row r="15" spans="1:6" s="61" customFormat="1" ht="20.100000000000001" customHeight="1" x14ac:dyDescent="0.25">
      <c r="A15" s="64">
        <v>10</v>
      </c>
      <c r="B15" s="86" t="s">
        <v>21</v>
      </c>
      <c r="C15" s="86" t="s">
        <v>649</v>
      </c>
      <c r="D15" s="196">
        <v>1360</v>
      </c>
      <c r="E15" s="175" t="s">
        <v>2</v>
      </c>
      <c r="F15" s="185">
        <v>974.66666666666674</v>
      </c>
    </row>
    <row r="16" spans="1:6" s="61" customFormat="1" ht="20.100000000000001" customHeight="1" x14ac:dyDescent="0.25">
      <c r="A16" s="64">
        <v>11</v>
      </c>
      <c r="B16" s="65" t="s">
        <v>780</v>
      </c>
      <c r="C16" s="65" t="s">
        <v>182</v>
      </c>
      <c r="D16" s="197">
        <v>800</v>
      </c>
      <c r="E16" s="176" t="s">
        <v>2</v>
      </c>
      <c r="F16" s="186">
        <v>500.33</v>
      </c>
    </row>
    <row r="17" spans="1:6" s="61" customFormat="1" ht="20.100000000000001" customHeight="1" x14ac:dyDescent="0.25">
      <c r="A17" s="64">
        <v>12</v>
      </c>
      <c r="B17" s="65" t="s">
        <v>640</v>
      </c>
      <c r="C17" s="65" t="s">
        <v>641</v>
      </c>
      <c r="D17" s="197">
        <v>27.66</v>
      </c>
      <c r="E17" s="176" t="s">
        <v>641</v>
      </c>
      <c r="F17" s="186"/>
    </row>
    <row r="18" spans="1:6" s="61" customFormat="1" ht="20.100000000000001" customHeight="1" x14ac:dyDescent="0.25">
      <c r="A18" s="64">
        <v>13</v>
      </c>
      <c r="B18" s="71" t="s">
        <v>433</v>
      </c>
      <c r="C18" s="71" t="s">
        <v>434</v>
      </c>
      <c r="D18" s="72" t="s">
        <v>787</v>
      </c>
      <c r="E18" s="174" t="s">
        <v>338</v>
      </c>
      <c r="F18" s="73">
        <v>3460</v>
      </c>
    </row>
    <row r="19" spans="1:6" s="61" customFormat="1" ht="20.100000000000001" customHeight="1" x14ac:dyDescent="0.25">
      <c r="A19" s="64">
        <v>14</v>
      </c>
      <c r="B19" s="71" t="s">
        <v>382</v>
      </c>
      <c r="C19" s="71"/>
      <c r="D19" s="72">
        <v>65000</v>
      </c>
      <c r="E19" s="174" t="s">
        <v>383</v>
      </c>
      <c r="F19" s="73">
        <v>2210</v>
      </c>
    </row>
    <row r="20" spans="1:6" s="61" customFormat="1" ht="20.100000000000001" customHeight="1" x14ac:dyDescent="0.25">
      <c r="A20" s="64">
        <v>15</v>
      </c>
      <c r="B20" s="86" t="s">
        <v>650</v>
      </c>
      <c r="C20" s="86" t="s">
        <v>434</v>
      </c>
      <c r="D20" s="196">
        <v>28000</v>
      </c>
      <c r="E20" s="175" t="s">
        <v>50</v>
      </c>
      <c r="F20" s="185">
        <v>980</v>
      </c>
    </row>
    <row r="21" spans="1:6" s="61" customFormat="1" ht="20.100000000000001" customHeight="1" x14ac:dyDescent="0.25">
      <c r="A21" s="64">
        <v>16</v>
      </c>
      <c r="B21" s="91" t="s">
        <v>790</v>
      </c>
      <c r="C21" s="78" t="s">
        <v>791</v>
      </c>
      <c r="D21" s="199">
        <v>5500</v>
      </c>
      <c r="E21" s="79" t="s">
        <v>334</v>
      </c>
      <c r="F21" s="90">
        <v>275</v>
      </c>
    </row>
    <row r="22" spans="1:6" s="61" customFormat="1" ht="20.100000000000001" customHeight="1" x14ac:dyDescent="0.25">
      <c r="A22" s="64">
        <v>17</v>
      </c>
      <c r="B22" s="65" t="s">
        <v>181</v>
      </c>
      <c r="C22" s="65" t="s">
        <v>182</v>
      </c>
      <c r="D22" s="197">
        <v>6812</v>
      </c>
      <c r="E22" s="176" t="s">
        <v>20</v>
      </c>
      <c r="F22" s="186">
        <v>143.05000000000001</v>
      </c>
    </row>
    <row r="23" spans="1:6" s="61" customFormat="1" ht="20.100000000000001" customHeight="1" x14ac:dyDescent="0.25">
      <c r="A23" s="64">
        <v>18</v>
      </c>
      <c r="B23" s="65" t="s">
        <v>183</v>
      </c>
      <c r="C23" s="65" t="s">
        <v>182</v>
      </c>
      <c r="D23" s="197">
        <v>532</v>
      </c>
      <c r="E23" s="176" t="s">
        <v>20</v>
      </c>
      <c r="F23" s="186">
        <v>13.31</v>
      </c>
    </row>
    <row r="24" spans="1:6" s="61" customFormat="1" ht="20.100000000000001" customHeight="1" x14ac:dyDescent="0.25">
      <c r="A24" s="64">
        <v>19</v>
      </c>
      <c r="B24" s="65" t="s">
        <v>184</v>
      </c>
      <c r="C24" s="65" t="s">
        <v>182</v>
      </c>
      <c r="D24" s="197">
        <v>4</v>
      </c>
      <c r="E24" s="176" t="s">
        <v>185</v>
      </c>
      <c r="F24" s="186">
        <v>15.99</v>
      </c>
    </row>
    <row r="25" spans="1:6" s="61" customFormat="1" ht="20.100000000000001" customHeight="1" x14ac:dyDescent="0.25">
      <c r="A25" s="64">
        <v>20</v>
      </c>
      <c r="B25" s="65" t="s">
        <v>186</v>
      </c>
      <c r="C25" s="65" t="s">
        <v>182</v>
      </c>
      <c r="D25" s="197">
        <v>34</v>
      </c>
      <c r="E25" s="176" t="s">
        <v>185</v>
      </c>
      <c r="F25" s="186">
        <v>93.53</v>
      </c>
    </row>
    <row r="26" spans="1:6" s="61" customFormat="1" ht="20.100000000000001" customHeight="1" x14ac:dyDescent="0.25">
      <c r="A26" s="64">
        <v>21</v>
      </c>
      <c r="B26" s="65" t="s">
        <v>642</v>
      </c>
      <c r="C26" s="65" t="s">
        <v>643</v>
      </c>
      <c r="D26" s="197">
        <v>27.66</v>
      </c>
      <c r="E26" s="176" t="s">
        <v>643</v>
      </c>
      <c r="F26" s="186"/>
    </row>
    <row r="27" spans="1:6" s="61" customFormat="1" ht="20.100000000000001" customHeight="1" x14ac:dyDescent="0.25">
      <c r="A27" s="64">
        <v>22</v>
      </c>
      <c r="B27" s="65" t="s">
        <v>0</v>
      </c>
      <c r="C27" s="65" t="s">
        <v>795</v>
      </c>
      <c r="D27" s="197">
        <v>22465</v>
      </c>
      <c r="E27" s="176" t="s">
        <v>2</v>
      </c>
      <c r="F27" s="186">
        <v>16107</v>
      </c>
    </row>
    <row r="28" spans="1:6" s="61" customFormat="1" ht="20.100000000000001" customHeight="1" x14ac:dyDescent="0.25">
      <c r="A28" s="64">
        <v>23</v>
      </c>
      <c r="B28" s="87" t="s">
        <v>450</v>
      </c>
      <c r="C28" s="88" t="s">
        <v>451</v>
      </c>
      <c r="D28" s="199">
        <v>5000</v>
      </c>
      <c r="E28" s="89" t="s">
        <v>2</v>
      </c>
      <c r="F28" s="90">
        <v>2750</v>
      </c>
    </row>
    <row r="29" spans="1:6" s="61" customFormat="1" ht="20.100000000000001" customHeight="1" x14ac:dyDescent="0.25">
      <c r="A29" s="64">
        <v>24</v>
      </c>
      <c r="B29" s="65" t="s">
        <v>165</v>
      </c>
      <c r="C29" s="65" t="s">
        <v>166</v>
      </c>
      <c r="D29" s="197">
        <v>3026</v>
      </c>
      <c r="E29" s="176" t="s">
        <v>10</v>
      </c>
      <c r="F29" s="186">
        <v>1361.7</v>
      </c>
    </row>
    <row r="30" spans="1:6" s="61" customFormat="1" ht="20.100000000000001" customHeight="1" x14ac:dyDescent="0.25">
      <c r="A30" s="64">
        <v>25</v>
      </c>
      <c r="B30" s="86" t="s">
        <v>280</v>
      </c>
      <c r="C30" s="86" t="s">
        <v>386</v>
      </c>
      <c r="D30" s="196">
        <v>15000</v>
      </c>
      <c r="E30" s="175" t="s">
        <v>2</v>
      </c>
      <c r="F30" s="185">
        <v>9000</v>
      </c>
    </row>
    <row r="31" spans="1:6" s="61" customFormat="1" ht="33" customHeight="1" x14ac:dyDescent="0.25">
      <c r="A31" s="64">
        <v>26</v>
      </c>
      <c r="B31" s="71" t="s">
        <v>379</v>
      </c>
      <c r="C31" s="71" t="s">
        <v>380</v>
      </c>
      <c r="D31" s="72">
        <v>415</v>
      </c>
      <c r="E31" s="174" t="s">
        <v>378</v>
      </c>
      <c r="F31" s="73">
        <v>340</v>
      </c>
    </row>
    <row r="32" spans="1:6" s="61" customFormat="1" ht="20.100000000000001" customHeight="1" x14ac:dyDescent="0.25">
      <c r="A32" s="64">
        <v>27</v>
      </c>
      <c r="B32" s="68" t="s">
        <v>161</v>
      </c>
      <c r="C32" s="68" t="s">
        <v>162</v>
      </c>
      <c r="D32" s="195">
        <v>4575</v>
      </c>
      <c r="E32" s="173" t="s">
        <v>10</v>
      </c>
      <c r="F32" s="184">
        <v>2384.69</v>
      </c>
    </row>
    <row r="33" spans="1:6" s="61" customFormat="1" ht="20.100000000000001" customHeight="1" x14ac:dyDescent="0.25">
      <c r="A33" s="64">
        <v>28</v>
      </c>
      <c r="B33" s="86" t="s">
        <v>384</v>
      </c>
      <c r="C33" s="86" t="s">
        <v>385</v>
      </c>
      <c r="D33" s="196">
        <v>8000</v>
      </c>
      <c r="E33" s="175" t="s">
        <v>2</v>
      </c>
      <c r="F33" s="185">
        <v>4800</v>
      </c>
    </row>
    <row r="34" spans="1:6" s="61" customFormat="1" ht="20.100000000000001" customHeight="1" x14ac:dyDescent="0.25">
      <c r="A34" s="64">
        <v>29</v>
      </c>
      <c r="B34" s="65" t="s">
        <v>173</v>
      </c>
      <c r="C34" s="65" t="s">
        <v>174</v>
      </c>
      <c r="D34" s="197">
        <v>7.5</v>
      </c>
      <c r="E34" s="176" t="s">
        <v>10</v>
      </c>
      <c r="F34" s="186">
        <v>26.22</v>
      </c>
    </row>
    <row r="35" spans="1:6" s="61" customFormat="1" ht="20.100000000000001" customHeight="1" x14ac:dyDescent="0.25">
      <c r="A35" s="64">
        <v>30</v>
      </c>
      <c r="B35" s="71" t="s">
        <v>381</v>
      </c>
      <c r="C35" s="71"/>
      <c r="D35" s="72">
        <v>850</v>
      </c>
      <c r="E35" s="174" t="s">
        <v>378</v>
      </c>
      <c r="F35" s="73">
        <v>510</v>
      </c>
    </row>
    <row r="36" spans="1:6" s="61" customFormat="1" ht="20.100000000000001" customHeight="1" x14ac:dyDescent="0.25">
      <c r="A36" s="64">
        <v>31</v>
      </c>
      <c r="B36" s="65" t="s">
        <v>6</v>
      </c>
      <c r="C36" s="65" t="s">
        <v>7</v>
      </c>
      <c r="D36" s="197">
        <v>22402</v>
      </c>
      <c r="E36" s="176" t="s">
        <v>2</v>
      </c>
      <c r="F36" s="186">
        <v>11681</v>
      </c>
    </row>
    <row r="37" spans="1:6" s="61" customFormat="1" ht="20.100000000000001" customHeight="1" x14ac:dyDescent="0.25">
      <c r="A37" s="64">
        <v>32</v>
      </c>
      <c r="B37" s="91" t="s">
        <v>452</v>
      </c>
      <c r="C37" s="78" t="s">
        <v>7</v>
      </c>
      <c r="D37" s="198">
        <v>5000</v>
      </c>
      <c r="E37" s="79" t="s">
        <v>2</v>
      </c>
      <c r="F37" s="92">
        <v>2250</v>
      </c>
    </row>
    <row r="38" spans="1:6" s="61" customFormat="1" ht="20.100000000000001" customHeight="1" x14ac:dyDescent="0.25">
      <c r="A38" s="64">
        <v>33</v>
      </c>
      <c r="B38" s="68" t="s">
        <v>29</v>
      </c>
      <c r="C38" s="68" t="s">
        <v>30</v>
      </c>
      <c r="D38" s="195">
        <v>4</v>
      </c>
      <c r="E38" s="173" t="s">
        <v>28</v>
      </c>
      <c r="F38" s="184">
        <v>49</v>
      </c>
    </row>
    <row r="39" spans="1:6" s="61" customFormat="1" ht="20.100000000000001" customHeight="1" x14ac:dyDescent="0.25">
      <c r="A39" s="64">
        <v>34</v>
      </c>
      <c r="B39" s="65" t="s">
        <v>644</v>
      </c>
      <c r="C39" s="65" t="s">
        <v>645</v>
      </c>
      <c r="D39" s="197">
        <v>10</v>
      </c>
      <c r="E39" s="176" t="s">
        <v>645</v>
      </c>
      <c r="F39" s="186">
        <v>222</v>
      </c>
    </row>
    <row r="40" spans="1:6" s="61" customFormat="1" ht="20.100000000000001" customHeight="1" x14ac:dyDescent="0.25">
      <c r="A40" s="64">
        <v>35</v>
      </c>
      <c r="B40" s="65" t="s">
        <v>646</v>
      </c>
      <c r="C40" s="65" t="s">
        <v>645</v>
      </c>
      <c r="D40" s="197">
        <v>2</v>
      </c>
      <c r="E40" s="176" t="s">
        <v>645</v>
      </c>
      <c r="F40" s="186">
        <v>60</v>
      </c>
    </row>
    <row r="41" spans="1:6" s="61" customFormat="1" ht="20.100000000000001" customHeight="1" x14ac:dyDescent="0.25">
      <c r="A41" s="64">
        <v>36</v>
      </c>
      <c r="B41" s="65" t="s">
        <v>189</v>
      </c>
      <c r="C41" s="65" t="s">
        <v>182</v>
      </c>
      <c r="D41" s="197">
        <v>4</v>
      </c>
      <c r="E41" s="176" t="s">
        <v>185</v>
      </c>
      <c r="F41" s="186">
        <v>55.48</v>
      </c>
    </row>
    <row r="42" spans="1:6" s="61" customFormat="1" ht="20.100000000000001" customHeight="1" x14ac:dyDescent="0.25">
      <c r="A42" s="64">
        <v>37</v>
      </c>
      <c r="B42" s="65" t="s">
        <v>190</v>
      </c>
      <c r="C42" s="65" t="s">
        <v>182</v>
      </c>
      <c r="D42" s="197">
        <v>32</v>
      </c>
      <c r="E42" s="176" t="s">
        <v>185</v>
      </c>
      <c r="F42" s="186">
        <v>322.62</v>
      </c>
    </row>
    <row r="43" spans="1:6" s="61" customFormat="1" ht="20.100000000000001" customHeight="1" x14ac:dyDescent="0.25">
      <c r="A43" s="64">
        <v>38</v>
      </c>
      <c r="B43" s="65" t="s">
        <v>167</v>
      </c>
      <c r="C43" s="65" t="s">
        <v>168</v>
      </c>
      <c r="D43" s="197">
        <v>4830</v>
      </c>
      <c r="E43" s="176" t="s">
        <v>169</v>
      </c>
      <c r="F43" s="186">
        <v>42.192</v>
      </c>
    </row>
    <row r="44" spans="1:6" s="61" customFormat="1" ht="20.100000000000001" customHeight="1" x14ac:dyDescent="0.25">
      <c r="A44" s="64">
        <v>39</v>
      </c>
      <c r="B44" s="71" t="s">
        <v>429</v>
      </c>
      <c r="C44" s="71" t="s">
        <v>426</v>
      </c>
      <c r="D44" s="72">
        <v>10</v>
      </c>
      <c r="E44" s="174" t="s">
        <v>25</v>
      </c>
      <c r="F44" s="73">
        <v>100</v>
      </c>
    </row>
    <row r="45" spans="1:6" s="61" customFormat="1" ht="20.100000000000001" customHeight="1" x14ac:dyDescent="0.25">
      <c r="A45" s="64">
        <v>40</v>
      </c>
      <c r="B45" s="65" t="s">
        <v>179</v>
      </c>
      <c r="C45" s="65" t="s">
        <v>180</v>
      </c>
      <c r="D45" s="197">
        <v>9850</v>
      </c>
      <c r="E45" s="176" t="s">
        <v>172</v>
      </c>
      <c r="F45" s="186">
        <v>78.8</v>
      </c>
    </row>
    <row r="46" spans="1:6" s="61" customFormat="1" ht="20.100000000000001" customHeight="1" x14ac:dyDescent="0.25">
      <c r="A46" s="64">
        <v>41</v>
      </c>
      <c r="B46" s="65" t="s">
        <v>177</v>
      </c>
      <c r="C46" s="65" t="s">
        <v>178</v>
      </c>
      <c r="D46" s="197">
        <v>2310</v>
      </c>
      <c r="E46" s="176" t="s">
        <v>172</v>
      </c>
      <c r="F46" s="186">
        <v>26.56</v>
      </c>
    </row>
    <row r="47" spans="1:6" s="61" customFormat="1" ht="20.100000000000001" customHeight="1" x14ac:dyDescent="0.25">
      <c r="A47" s="64">
        <v>42</v>
      </c>
      <c r="B47" s="65" t="s">
        <v>16</v>
      </c>
      <c r="C47" s="65"/>
      <c r="D47" s="197">
        <v>3533</v>
      </c>
      <c r="E47" s="176" t="s">
        <v>17</v>
      </c>
      <c r="F47" s="186">
        <v>37</v>
      </c>
    </row>
    <row r="48" spans="1:6" s="61" customFormat="1" ht="20.100000000000001" customHeight="1" x14ac:dyDescent="0.25">
      <c r="A48" s="64">
        <v>43</v>
      </c>
      <c r="B48" s="65" t="s">
        <v>18</v>
      </c>
      <c r="C48" s="65"/>
      <c r="D48" s="197">
        <v>7058</v>
      </c>
      <c r="E48" s="176" t="s">
        <v>17</v>
      </c>
      <c r="F48" s="186">
        <v>15</v>
      </c>
    </row>
    <row r="49" spans="1:6" s="61" customFormat="1" ht="20.100000000000001" customHeight="1" x14ac:dyDescent="0.25">
      <c r="A49" s="64">
        <v>44</v>
      </c>
      <c r="B49" s="65" t="s">
        <v>188</v>
      </c>
      <c r="C49" s="65" t="s">
        <v>182</v>
      </c>
      <c r="D49" s="197">
        <v>46</v>
      </c>
      <c r="E49" s="176" t="s">
        <v>20</v>
      </c>
      <c r="F49" s="186">
        <v>15.18</v>
      </c>
    </row>
    <row r="50" spans="1:6" s="61" customFormat="1" ht="20.100000000000001" customHeight="1" x14ac:dyDescent="0.25">
      <c r="A50" s="64">
        <v>45</v>
      </c>
      <c r="B50" s="65" t="s">
        <v>175</v>
      </c>
      <c r="C50" s="65" t="s">
        <v>176</v>
      </c>
      <c r="D50" s="197">
        <v>6500.4</v>
      </c>
      <c r="E50" s="176" t="s">
        <v>172</v>
      </c>
      <c r="F50" s="186">
        <v>227.51</v>
      </c>
    </row>
    <row r="51" spans="1:6" s="61" customFormat="1" ht="20.100000000000001" customHeight="1" x14ac:dyDescent="0.25">
      <c r="A51" s="64">
        <v>46</v>
      </c>
      <c r="B51" s="65" t="s">
        <v>14</v>
      </c>
      <c r="C51" s="65" t="s">
        <v>15</v>
      </c>
      <c r="D51" s="197">
        <v>6071</v>
      </c>
      <c r="E51" s="176" t="s">
        <v>13</v>
      </c>
      <c r="F51" s="186">
        <v>25</v>
      </c>
    </row>
    <row r="52" spans="1:6" s="61" customFormat="1" ht="20.100000000000001" customHeight="1" x14ac:dyDescent="0.25">
      <c r="A52" s="64">
        <v>47</v>
      </c>
      <c r="B52" s="65" t="s">
        <v>191</v>
      </c>
      <c r="C52" s="65" t="s">
        <v>182</v>
      </c>
      <c r="D52" s="197">
        <v>1324</v>
      </c>
      <c r="E52" s="176" t="s">
        <v>20</v>
      </c>
      <c r="F52" s="186">
        <v>62.23</v>
      </c>
    </row>
    <row r="53" spans="1:6" s="61" customFormat="1" ht="20.100000000000001" customHeight="1" x14ac:dyDescent="0.25">
      <c r="A53" s="64">
        <v>48</v>
      </c>
      <c r="B53" s="65" t="s">
        <v>647</v>
      </c>
      <c r="C53" s="65" t="s">
        <v>648</v>
      </c>
      <c r="D53" s="197">
        <v>2</v>
      </c>
      <c r="E53" s="176" t="s">
        <v>648</v>
      </c>
      <c r="F53" s="186">
        <v>6</v>
      </c>
    </row>
    <row r="54" spans="1:6" s="61" customFormat="1" ht="20.100000000000001" customHeight="1" x14ac:dyDescent="0.25">
      <c r="A54" s="64">
        <v>49</v>
      </c>
      <c r="B54" s="65" t="s">
        <v>652</v>
      </c>
      <c r="C54" s="65" t="s">
        <v>648</v>
      </c>
      <c r="D54" s="197">
        <v>2</v>
      </c>
      <c r="E54" s="176" t="s">
        <v>648</v>
      </c>
      <c r="F54" s="186">
        <v>5</v>
      </c>
    </row>
    <row r="55" spans="1:6" s="61" customFormat="1" ht="20.100000000000001" customHeight="1" x14ac:dyDescent="0.25">
      <c r="A55" s="64">
        <v>50</v>
      </c>
      <c r="B55" s="65" t="s">
        <v>3</v>
      </c>
      <c r="C55" s="65" t="s">
        <v>4</v>
      </c>
      <c r="D55" s="197">
        <v>524880</v>
      </c>
      <c r="E55" s="176" t="s">
        <v>5</v>
      </c>
      <c r="F55" s="186">
        <v>1408</v>
      </c>
    </row>
    <row r="56" spans="1:6" s="61" customFormat="1" ht="20.100000000000001" customHeight="1" x14ac:dyDescent="0.25">
      <c r="A56" s="64">
        <v>51</v>
      </c>
      <c r="B56" s="65" t="s">
        <v>781</v>
      </c>
      <c r="C56" s="65" t="s">
        <v>182</v>
      </c>
      <c r="D56" s="197">
        <v>7379</v>
      </c>
      <c r="E56" s="176" t="s">
        <v>20</v>
      </c>
      <c r="F56" s="186">
        <v>13.21</v>
      </c>
    </row>
    <row r="57" spans="1:6" ht="20.100000000000001" customHeight="1" x14ac:dyDescent="0.25">
      <c r="A57" s="64"/>
      <c r="B57" s="63" t="s">
        <v>192</v>
      </c>
      <c r="C57" s="64"/>
      <c r="D57" s="200"/>
      <c r="E57" s="177"/>
      <c r="F57" s="188"/>
    </row>
    <row r="58" spans="1:6" ht="20.100000000000001" customHeight="1" x14ac:dyDescent="0.25">
      <c r="A58" s="64">
        <v>52</v>
      </c>
      <c r="B58" s="65" t="s">
        <v>193</v>
      </c>
      <c r="C58" s="65" t="s">
        <v>194</v>
      </c>
      <c r="D58" s="197">
        <v>4690</v>
      </c>
      <c r="E58" s="176" t="s">
        <v>17</v>
      </c>
      <c r="F58" s="186">
        <v>90.15</v>
      </c>
    </row>
    <row r="59" spans="1:6" ht="33.75" customHeight="1" x14ac:dyDescent="0.25">
      <c r="A59" s="64">
        <v>53</v>
      </c>
      <c r="B59" s="65" t="s">
        <v>195</v>
      </c>
      <c r="C59" s="65" t="s">
        <v>196</v>
      </c>
      <c r="D59" s="197">
        <v>37000</v>
      </c>
      <c r="E59" s="176" t="s">
        <v>17</v>
      </c>
      <c r="F59" s="186">
        <v>449.14</v>
      </c>
    </row>
    <row r="60" spans="1:6" ht="20.100000000000001" customHeight="1" x14ac:dyDescent="0.25">
      <c r="A60" s="64">
        <v>54</v>
      </c>
      <c r="B60" s="65" t="s">
        <v>197</v>
      </c>
      <c r="C60" s="65" t="s">
        <v>667</v>
      </c>
      <c r="D60" s="197">
        <v>2</v>
      </c>
      <c r="E60" s="176" t="s">
        <v>50</v>
      </c>
      <c r="F60" s="186">
        <v>70.989999999999995</v>
      </c>
    </row>
    <row r="61" spans="1:6" ht="20.100000000000001" customHeight="1" x14ac:dyDescent="0.25">
      <c r="A61" s="64">
        <v>55</v>
      </c>
      <c r="B61" s="65" t="s">
        <v>199</v>
      </c>
      <c r="C61" s="65" t="s">
        <v>200</v>
      </c>
      <c r="D61" s="197">
        <v>1</v>
      </c>
      <c r="E61" s="176" t="s">
        <v>50</v>
      </c>
      <c r="F61" s="186">
        <v>48.41</v>
      </c>
    </row>
    <row r="62" spans="1:6" ht="20.100000000000001" customHeight="1" x14ac:dyDescent="0.25">
      <c r="A62" s="64">
        <v>56</v>
      </c>
      <c r="B62" s="65" t="s">
        <v>203</v>
      </c>
      <c r="C62" s="65" t="s">
        <v>202</v>
      </c>
      <c r="D62" s="197">
        <v>7</v>
      </c>
      <c r="E62" s="176" t="s">
        <v>50</v>
      </c>
      <c r="F62" s="186">
        <v>33.01</v>
      </c>
    </row>
    <row r="63" spans="1:6" ht="20.100000000000001" customHeight="1" x14ac:dyDescent="0.25">
      <c r="A63" s="64">
        <v>57</v>
      </c>
      <c r="B63" s="65" t="s">
        <v>204</v>
      </c>
      <c r="C63" s="65" t="s">
        <v>205</v>
      </c>
      <c r="D63" s="197">
        <v>10</v>
      </c>
      <c r="E63" s="176" t="s">
        <v>50</v>
      </c>
      <c r="F63" s="186">
        <v>51.94</v>
      </c>
    </row>
    <row r="64" spans="1:6" ht="20.100000000000001" customHeight="1" x14ac:dyDescent="0.25">
      <c r="A64" s="64">
        <v>58</v>
      </c>
      <c r="B64" s="65" t="s">
        <v>206</v>
      </c>
      <c r="C64" s="65" t="s">
        <v>668</v>
      </c>
      <c r="D64" s="197">
        <v>360</v>
      </c>
      <c r="E64" s="176" t="s">
        <v>50</v>
      </c>
      <c r="F64" s="186">
        <v>63.04</v>
      </c>
    </row>
    <row r="65" spans="1:13" ht="20.100000000000001" customHeight="1" x14ac:dyDescent="0.25">
      <c r="A65" s="64">
        <v>59</v>
      </c>
      <c r="B65" s="65" t="s">
        <v>208</v>
      </c>
      <c r="C65" s="65" t="s">
        <v>209</v>
      </c>
      <c r="D65" s="197">
        <v>403</v>
      </c>
      <c r="E65" s="176" t="s">
        <v>50</v>
      </c>
      <c r="F65" s="186">
        <v>118.84</v>
      </c>
    </row>
    <row r="66" spans="1:13" ht="20.100000000000001" customHeight="1" x14ac:dyDescent="0.25">
      <c r="A66" s="64">
        <v>60</v>
      </c>
      <c r="B66" s="65" t="s">
        <v>210</v>
      </c>
      <c r="C66" s="65" t="s">
        <v>211</v>
      </c>
      <c r="D66" s="197">
        <v>676</v>
      </c>
      <c r="E66" s="176" t="s">
        <v>50</v>
      </c>
      <c r="F66" s="186">
        <v>207.79</v>
      </c>
    </row>
    <row r="67" spans="1:13" ht="20.100000000000001" customHeight="1" x14ac:dyDescent="0.25">
      <c r="A67" s="64">
        <v>61</v>
      </c>
      <c r="B67" s="65" t="s">
        <v>212</v>
      </c>
      <c r="C67" s="65" t="s">
        <v>669</v>
      </c>
      <c r="D67" s="197">
        <v>6</v>
      </c>
      <c r="E67" s="176" t="s">
        <v>50</v>
      </c>
      <c r="F67" s="186">
        <v>286.75</v>
      </c>
    </row>
    <row r="68" spans="1:13" ht="20.100000000000001" customHeight="1" x14ac:dyDescent="0.25">
      <c r="A68" s="64">
        <v>62</v>
      </c>
      <c r="B68" s="65" t="s">
        <v>670</v>
      </c>
      <c r="C68" s="66"/>
      <c r="D68" s="197">
        <v>1</v>
      </c>
      <c r="E68" s="176" t="s">
        <v>185</v>
      </c>
      <c r="F68" s="186">
        <v>106.02</v>
      </c>
    </row>
    <row r="69" spans="1:13" ht="20.100000000000001" customHeight="1" x14ac:dyDescent="0.25">
      <c r="A69" s="64">
        <v>63</v>
      </c>
      <c r="B69" s="65" t="s">
        <v>215</v>
      </c>
      <c r="C69" s="65" t="s">
        <v>671</v>
      </c>
      <c r="D69" s="197">
        <v>4</v>
      </c>
      <c r="E69" s="176" t="s">
        <v>50</v>
      </c>
      <c r="F69" s="186">
        <v>11.94</v>
      </c>
    </row>
    <row r="70" spans="1:13" ht="20.100000000000001" customHeight="1" x14ac:dyDescent="0.25">
      <c r="A70" s="64">
        <v>64</v>
      </c>
      <c r="B70" s="65" t="s">
        <v>217</v>
      </c>
      <c r="C70" s="65" t="s">
        <v>672</v>
      </c>
      <c r="D70" s="197">
        <v>9</v>
      </c>
      <c r="E70" s="176" t="s">
        <v>50</v>
      </c>
      <c r="F70" s="186">
        <v>413.52</v>
      </c>
    </row>
    <row r="71" spans="1:13" ht="20.100000000000001" customHeight="1" x14ac:dyDescent="0.25">
      <c r="A71" s="64">
        <v>65</v>
      </c>
      <c r="B71" s="65" t="s">
        <v>219</v>
      </c>
      <c r="C71" s="65" t="s">
        <v>673</v>
      </c>
      <c r="D71" s="197">
        <v>8</v>
      </c>
      <c r="E71" s="176" t="s">
        <v>50</v>
      </c>
      <c r="F71" s="186">
        <v>470.7</v>
      </c>
    </row>
    <row r="72" spans="1:13" ht="20.100000000000001" customHeight="1" x14ac:dyDescent="0.25">
      <c r="A72" s="64">
        <v>66</v>
      </c>
      <c r="B72" s="65" t="s">
        <v>221</v>
      </c>
      <c r="C72" s="65" t="s">
        <v>674</v>
      </c>
      <c r="D72" s="197">
        <v>16</v>
      </c>
      <c r="E72" s="176" t="s">
        <v>50</v>
      </c>
      <c r="F72" s="186">
        <v>1147.42</v>
      </c>
    </row>
    <row r="73" spans="1:13" ht="20.100000000000001" customHeight="1" x14ac:dyDescent="0.25">
      <c r="A73" s="64">
        <v>67</v>
      </c>
      <c r="B73" s="65" t="s">
        <v>675</v>
      </c>
      <c r="C73" s="65" t="s">
        <v>676</v>
      </c>
      <c r="D73" s="197">
        <v>253</v>
      </c>
      <c r="E73" s="176" t="s">
        <v>677</v>
      </c>
      <c r="F73" s="186">
        <v>301.13</v>
      </c>
    </row>
    <row r="74" spans="1:13" ht="20.100000000000001" customHeight="1" x14ac:dyDescent="0.25">
      <c r="A74" s="64">
        <v>68</v>
      </c>
      <c r="B74" s="65" t="s">
        <v>678</v>
      </c>
      <c r="C74" s="65" t="s">
        <v>679</v>
      </c>
      <c r="D74" s="197">
        <v>23</v>
      </c>
      <c r="E74" s="176" t="s">
        <v>677</v>
      </c>
      <c r="F74" s="186">
        <v>194.64</v>
      </c>
    </row>
    <row r="75" spans="1:13" ht="20.100000000000001" customHeight="1" x14ac:dyDescent="0.25">
      <c r="A75" s="64">
        <v>69</v>
      </c>
      <c r="B75" s="65" t="s">
        <v>680</v>
      </c>
      <c r="C75" s="65" t="s">
        <v>681</v>
      </c>
      <c r="D75" s="197">
        <v>13.8</v>
      </c>
      <c r="E75" s="176" t="s">
        <v>677</v>
      </c>
      <c r="F75" s="186">
        <v>116.48</v>
      </c>
      <c r="M75" t="s">
        <v>592</v>
      </c>
    </row>
    <row r="76" spans="1:13" s="61" customFormat="1" ht="20.100000000000001" customHeight="1" x14ac:dyDescent="0.25">
      <c r="A76" s="64">
        <v>70</v>
      </c>
      <c r="B76" s="67" t="s">
        <v>615</v>
      </c>
      <c r="C76" s="67" t="s">
        <v>616</v>
      </c>
      <c r="D76" s="201">
        <v>3</v>
      </c>
      <c r="E76" s="178" t="s">
        <v>20</v>
      </c>
      <c r="F76" s="189">
        <v>450</v>
      </c>
    </row>
    <row r="77" spans="1:13" s="61" customFormat="1" ht="20.100000000000001" customHeight="1" x14ac:dyDescent="0.25">
      <c r="A77" s="64">
        <v>71</v>
      </c>
      <c r="B77" s="67" t="s">
        <v>193</v>
      </c>
      <c r="C77" s="67" t="s">
        <v>617</v>
      </c>
      <c r="D77" s="201">
        <v>60</v>
      </c>
      <c r="E77" s="178" t="s">
        <v>618</v>
      </c>
      <c r="F77" s="189">
        <v>2500</v>
      </c>
    </row>
    <row r="78" spans="1:13" s="61" customFormat="1" ht="20.100000000000001" customHeight="1" x14ac:dyDescent="0.25">
      <c r="A78" s="64">
        <v>72</v>
      </c>
      <c r="B78" s="67" t="s">
        <v>619</v>
      </c>
      <c r="C78" s="67" t="s">
        <v>620</v>
      </c>
      <c r="D78" s="201">
        <v>12</v>
      </c>
      <c r="E78" s="178" t="s">
        <v>20</v>
      </c>
      <c r="F78" s="189">
        <v>400</v>
      </c>
    </row>
    <row r="79" spans="1:13" s="61" customFormat="1" ht="20.100000000000001" customHeight="1" x14ac:dyDescent="0.25">
      <c r="A79" s="64">
        <v>73</v>
      </c>
      <c r="B79" s="67" t="s">
        <v>621</v>
      </c>
      <c r="C79" s="67" t="s">
        <v>622</v>
      </c>
      <c r="D79" s="201">
        <v>400</v>
      </c>
      <c r="E79" s="178" t="s">
        <v>618</v>
      </c>
      <c r="F79" s="189">
        <v>3000</v>
      </c>
    </row>
    <row r="80" spans="1:13" s="61" customFormat="1" ht="20.100000000000001" customHeight="1" x14ac:dyDescent="0.25">
      <c r="A80" s="64">
        <v>74</v>
      </c>
      <c r="B80" s="67" t="s">
        <v>623</v>
      </c>
      <c r="C80" s="67" t="s">
        <v>624</v>
      </c>
      <c r="D80" s="201">
        <v>60</v>
      </c>
      <c r="E80" s="178" t="s">
        <v>20</v>
      </c>
      <c r="F80" s="189">
        <v>700</v>
      </c>
    </row>
    <row r="81" spans="1:6" s="61" customFormat="1" ht="20.100000000000001" customHeight="1" x14ac:dyDescent="0.25">
      <c r="A81" s="64">
        <v>75</v>
      </c>
      <c r="B81" s="67" t="s">
        <v>625</v>
      </c>
      <c r="C81" s="67" t="s">
        <v>626</v>
      </c>
      <c r="D81" s="201">
        <v>12</v>
      </c>
      <c r="E81" s="178" t="s">
        <v>20</v>
      </c>
      <c r="F81" s="189">
        <v>1500</v>
      </c>
    </row>
    <row r="82" spans="1:6" s="61" customFormat="1" ht="20.100000000000001" customHeight="1" x14ac:dyDescent="0.25">
      <c r="A82" s="64">
        <v>76</v>
      </c>
      <c r="B82" s="67" t="s">
        <v>627</v>
      </c>
      <c r="C82" s="67" t="s">
        <v>628</v>
      </c>
      <c r="D82" s="197">
        <v>1</v>
      </c>
      <c r="E82" s="176" t="s">
        <v>460</v>
      </c>
      <c r="F82" s="186">
        <v>800</v>
      </c>
    </row>
    <row r="83" spans="1:6" s="61" customFormat="1" ht="20.100000000000001" customHeight="1" x14ac:dyDescent="0.25">
      <c r="A83" s="64">
        <v>77</v>
      </c>
      <c r="B83" s="67" t="s">
        <v>629</v>
      </c>
      <c r="C83" s="67" t="s">
        <v>630</v>
      </c>
      <c r="D83" s="201">
        <v>1</v>
      </c>
      <c r="E83" s="178" t="s">
        <v>460</v>
      </c>
      <c r="F83" s="189">
        <v>1200</v>
      </c>
    </row>
    <row r="84" spans="1:6" s="61" customFormat="1" ht="20.100000000000001" customHeight="1" x14ac:dyDescent="0.25">
      <c r="A84" s="64">
        <v>78</v>
      </c>
      <c r="B84" s="71" t="s">
        <v>376</v>
      </c>
      <c r="C84" s="71" t="s">
        <v>377</v>
      </c>
      <c r="D84" s="72">
        <v>95</v>
      </c>
      <c r="E84" s="174" t="s">
        <v>378</v>
      </c>
      <c r="F84" s="73">
        <v>625</v>
      </c>
    </row>
    <row r="85" spans="1:6" s="61" customFormat="1" ht="20.100000000000001" customHeight="1" x14ac:dyDescent="0.25">
      <c r="A85" s="64">
        <v>79</v>
      </c>
      <c r="B85" s="68" t="s">
        <v>784</v>
      </c>
      <c r="C85" s="68" t="s">
        <v>783</v>
      </c>
      <c r="D85" s="195">
        <v>1</v>
      </c>
      <c r="E85" s="173" t="s">
        <v>28</v>
      </c>
      <c r="F85" s="184">
        <v>2.75</v>
      </c>
    </row>
    <row r="86" spans="1:6" s="61" customFormat="1" ht="20.100000000000001" hidden="1" customHeight="1" x14ac:dyDescent="0.25">
      <c r="A86" s="64">
        <v>80</v>
      </c>
      <c r="B86" s="68" t="s">
        <v>39</v>
      </c>
      <c r="C86" s="68" t="s">
        <v>40</v>
      </c>
      <c r="D86" s="195">
        <v>358</v>
      </c>
      <c r="E86" s="173" t="s">
        <v>41</v>
      </c>
      <c r="F86" s="184">
        <v>0.63</v>
      </c>
    </row>
    <row r="87" spans="1:6" s="61" customFormat="1" ht="20.100000000000001" hidden="1" customHeight="1" x14ac:dyDescent="0.25">
      <c r="A87" s="64">
        <v>81</v>
      </c>
      <c r="B87" s="68" t="s">
        <v>42</v>
      </c>
      <c r="C87" s="68" t="s">
        <v>40</v>
      </c>
      <c r="D87" s="195">
        <v>40</v>
      </c>
      <c r="E87" s="173" t="s">
        <v>41</v>
      </c>
      <c r="F87" s="184">
        <v>0.14499999999999999</v>
      </c>
    </row>
    <row r="88" spans="1:6" s="61" customFormat="1" ht="20.100000000000001" hidden="1" customHeight="1" x14ac:dyDescent="0.25">
      <c r="A88" s="64">
        <v>82</v>
      </c>
      <c r="B88" s="68" t="s">
        <v>43</v>
      </c>
      <c r="C88" s="68" t="s">
        <v>44</v>
      </c>
      <c r="D88" s="195">
        <v>42</v>
      </c>
      <c r="E88" s="173" t="s">
        <v>45</v>
      </c>
      <c r="F88" s="184">
        <v>1.9E-2</v>
      </c>
    </row>
    <row r="89" spans="1:6" s="61" customFormat="1" ht="20.100000000000001" hidden="1" customHeight="1" x14ac:dyDescent="0.25">
      <c r="A89" s="64">
        <v>83</v>
      </c>
      <c r="B89" s="68" t="s">
        <v>46</v>
      </c>
      <c r="C89" s="68" t="s">
        <v>47</v>
      </c>
      <c r="D89" s="195">
        <v>36</v>
      </c>
      <c r="E89" s="173" t="s">
        <v>45</v>
      </c>
      <c r="F89" s="184">
        <v>2.5000000000000001E-2</v>
      </c>
    </row>
    <row r="90" spans="1:6" s="61" customFormat="1" ht="20.100000000000001" hidden="1" customHeight="1" x14ac:dyDescent="0.25">
      <c r="A90" s="64">
        <v>84</v>
      </c>
      <c r="B90" s="68" t="s">
        <v>48</v>
      </c>
      <c r="C90" s="68" t="s">
        <v>49</v>
      </c>
      <c r="D90" s="195">
        <v>74</v>
      </c>
      <c r="E90" s="173" t="s">
        <v>50</v>
      </c>
      <c r="F90" s="184">
        <v>0.01</v>
      </c>
    </row>
    <row r="91" spans="1:6" s="61" customFormat="1" ht="20.100000000000001" hidden="1" customHeight="1" x14ac:dyDescent="0.25">
      <c r="A91" s="64">
        <v>85</v>
      </c>
      <c r="B91" s="68" t="s">
        <v>51</v>
      </c>
      <c r="C91" s="68" t="s">
        <v>52</v>
      </c>
      <c r="D91" s="195">
        <v>64</v>
      </c>
      <c r="E91" s="173" t="s">
        <v>50</v>
      </c>
      <c r="F91" s="184">
        <v>1.6E-2</v>
      </c>
    </row>
    <row r="92" spans="1:6" s="61" customFormat="1" ht="20.100000000000001" hidden="1" customHeight="1" x14ac:dyDescent="0.25">
      <c r="A92" s="64">
        <v>86</v>
      </c>
      <c r="B92" s="68" t="s">
        <v>53</v>
      </c>
      <c r="C92" s="68" t="s">
        <v>54</v>
      </c>
      <c r="D92" s="195">
        <v>60</v>
      </c>
      <c r="E92" s="173" t="s">
        <v>50</v>
      </c>
      <c r="F92" s="184">
        <v>1.4999999999999999E-2</v>
      </c>
    </row>
    <row r="93" spans="1:6" s="61" customFormat="1" ht="20.100000000000001" hidden="1" customHeight="1" x14ac:dyDescent="0.25">
      <c r="A93" s="64">
        <v>87</v>
      </c>
      <c r="B93" s="68" t="s">
        <v>55</v>
      </c>
      <c r="C93" s="68" t="s">
        <v>56</v>
      </c>
      <c r="D93" s="195">
        <v>20</v>
      </c>
      <c r="E93" s="173" t="s">
        <v>50</v>
      </c>
      <c r="F93" s="184">
        <v>6.2E-2</v>
      </c>
    </row>
    <row r="94" spans="1:6" s="61" customFormat="1" ht="20.100000000000001" hidden="1" customHeight="1" x14ac:dyDescent="0.25">
      <c r="A94" s="64">
        <v>88</v>
      </c>
      <c r="B94" s="68" t="s">
        <v>57</v>
      </c>
      <c r="C94" s="68"/>
      <c r="D94" s="195">
        <v>48</v>
      </c>
      <c r="E94" s="173" t="s">
        <v>50</v>
      </c>
      <c r="F94" s="184">
        <v>4.5999999999999999E-2</v>
      </c>
    </row>
    <row r="95" spans="1:6" s="61" customFormat="1" ht="20.100000000000001" hidden="1" customHeight="1" x14ac:dyDescent="0.25">
      <c r="A95" s="64">
        <v>89</v>
      </c>
      <c r="B95" s="68" t="s">
        <v>58</v>
      </c>
      <c r="C95" s="68"/>
      <c r="D95" s="195">
        <v>170</v>
      </c>
      <c r="E95" s="173" t="s">
        <v>50</v>
      </c>
      <c r="F95" s="184">
        <v>6.0000000000000001E-3</v>
      </c>
    </row>
    <row r="96" spans="1:6" s="61" customFormat="1" ht="20.100000000000001" hidden="1" customHeight="1" x14ac:dyDescent="0.25">
      <c r="A96" s="64">
        <v>90</v>
      </c>
      <c r="B96" s="68" t="s">
        <v>59</v>
      </c>
      <c r="C96" s="68" t="s">
        <v>60</v>
      </c>
      <c r="D96" s="195">
        <v>114</v>
      </c>
      <c r="E96" s="173" t="s">
        <v>50</v>
      </c>
      <c r="F96" s="184">
        <v>0.10299999999999999</v>
      </c>
    </row>
    <row r="97" spans="1:6" s="61" customFormat="1" ht="20.100000000000001" hidden="1" customHeight="1" x14ac:dyDescent="0.25">
      <c r="A97" s="64">
        <v>91</v>
      </c>
      <c r="B97" s="68" t="s">
        <v>61</v>
      </c>
      <c r="C97" s="68" t="s">
        <v>62</v>
      </c>
      <c r="D97" s="195">
        <v>200</v>
      </c>
      <c r="E97" s="173" t="s">
        <v>50</v>
      </c>
      <c r="F97" s="184">
        <v>2.4E-2</v>
      </c>
    </row>
    <row r="98" spans="1:6" s="61" customFormat="1" ht="20.100000000000001" hidden="1" customHeight="1" x14ac:dyDescent="0.25">
      <c r="A98" s="64">
        <v>92</v>
      </c>
      <c r="B98" s="68" t="s">
        <v>63</v>
      </c>
      <c r="C98" s="68" t="s">
        <v>64</v>
      </c>
      <c r="D98" s="195">
        <v>200</v>
      </c>
      <c r="E98" s="173" t="s">
        <v>50</v>
      </c>
      <c r="F98" s="184">
        <v>0.11</v>
      </c>
    </row>
    <row r="99" spans="1:6" s="61" customFormat="1" ht="20.100000000000001" hidden="1" customHeight="1" x14ac:dyDescent="0.25">
      <c r="A99" s="64">
        <v>93</v>
      </c>
      <c r="B99" s="68" t="s">
        <v>65</v>
      </c>
      <c r="C99" s="68" t="s">
        <v>66</v>
      </c>
      <c r="D99" s="195">
        <v>122</v>
      </c>
      <c r="E99" s="173" t="s">
        <v>50</v>
      </c>
      <c r="F99" s="184">
        <v>3.3000000000000002E-2</v>
      </c>
    </row>
    <row r="100" spans="1:6" s="61" customFormat="1" ht="20.100000000000001" hidden="1" customHeight="1" x14ac:dyDescent="0.25">
      <c r="A100" s="64">
        <v>94</v>
      </c>
      <c r="B100" s="68" t="s">
        <v>67</v>
      </c>
      <c r="C100" s="68"/>
      <c r="D100" s="195">
        <v>128</v>
      </c>
      <c r="E100" s="173" t="s">
        <v>50</v>
      </c>
      <c r="F100" s="184">
        <v>1.2999999999999999E-2</v>
      </c>
    </row>
    <row r="101" spans="1:6" s="61" customFormat="1" ht="20.100000000000001" hidden="1" customHeight="1" x14ac:dyDescent="0.25">
      <c r="A101" s="64">
        <v>95</v>
      </c>
      <c r="B101" s="68" t="s">
        <v>68</v>
      </c>
      <c r="C101" s="68"/>
      <c r="D101" s="195">
        <v>110</v>
      </c>
      <c r="E101" s="173" t="s">
        <v>50</v>
      </c>
      <c r="F101" s="184">
        <v>1.0999999999999999E-2</v>
      </c>
    </row>
    <row r="102" spans="1:6" s="61" customFormat="1" ht="20.100000000000001" hidden="1" customHeight="1" x14ac:dyDescent="0.25">
      <c r="A102" s="64">
        <v>96</v>
      </c>
      <c r="B102" s="68" t="s">
        <v>69</v>
      </c>
      <c r="C102" s="68" t="s">
        <v>70</v>
      </c>
      <c r="D102" s="195">
        <v>54</v>
      </c>
      <c r="E102" s="173" t="s">
        <v>45</v>
      </c>
      <c r="F102" s="184">
        <v>1.2999999999999999E-2</v>
      </c>
    </row>
    <row r="103" spans="1:6" s="61" customFormat="1" ht="20.100000000000001" hidden="1" customHeight="1" x14ac:dyDescent="0.25">
      <c r="A103" s="64">
        <v>97</v>
      </c>
      <c r="B103" s="68" t="s">
        <v>71</v>
      </c>
      <c r="C103" s="68" t="s">
        <v>70</v>
      </c>
      <c r="D103" s="195">
        <v>66</v>
      </c>
      <c r="E103" s="173" t="s">
        <v>45</v>
      </c>
      <c r="F103" s="184">
        <v>1.2E-2</v>
      </c>
    </row>
    <row r="104" spans="1:6" s="61" customFormat="1" ht="20.100000000000001" hidden="1" customHeight="1" x14ac:dyDescent="0.25">
      <c r="A104" s="64">
        <v>98</v>
      </c>
      <c r="B104" s="68" t="s">
        <v>72</v>
      </c>
      <c r="C104" s="68" t="s">
        <v>66</v>
      </c>
      <c r="D104" s="195">
        <v>190</v>
      </c>
      <c r="E104" s="173" t="s">
        <v>50</v>
      </c>
      <c r="F104" s="184">
        <v>0.2</v>
      </c>
    </row>
    <row r="105" spans="1:6" s="61" customFormat="1" ht="20.100000000000001" hidden="1" customHeight="1" x14ac:dyDescent="0.25">
      <c r="A105" s="64">
        <v>99</v>
      </c>
      <c r="B105" s="68" t="s">
        <v>73</v>
      </c>
      <c r="C105" s="68" t="s">
        <v>74</v>
      </c>
      <c r="D105" s="195">
        <v>80</v>
      </c>
      <c r="E105" s="173" t="s">
        <v>50</v>
      </c>
      <c r="F105" s="184">
        <v>0.109</v>
      </c>
    </row>
    <row r="106" spans="1:6" s="61" customFormat="1" ht="20.100000000000001" hidden="1" customHeight="1" x14ac:dyDescent="0.25">
      <c r="A106" s="64">
        <v>100</v>
      </c>
      <c r="B106" s="68" t="s">
        <v>75</v>
      </c>
      <c r="C106" s="68" t="s">
        <v>76</v>
      </c>
      <c r="D106" s="195">
        <v>138</v>
      </c>
      <c r="E106" s="173" t="s">
        <v>50</v>
      </c>
      <c r="F106" s="184">
        <v>0.108</v>
      </c>
    </row>
    <row r="107" spans="1:6" s="61" customFormat="1" ht="20.100000000000001" hidden="1" customHeight="1" x14ac:dyDescent="0.25">
      <c r="A107" s="64">
        <v>101</v>
      </c>
      <c r="B107" s="68" t="s">
        <v>77</v>
      </c>
      <c r="C107" s="68" t="s">
        <v>78</v>
      </c>
      <c r="D107" s="195">
        <v>140</v>
      </c>
      <c r="E107" s="173" t="s">
        <v>50</v>
      </c>
      <c r="F107" s="184">
        <v>7.5999999999999998E-2</v>
      </c>
    </row>
    <row r="108" spans="1:6" s="61" customFormat="1" ht="20.100000000000001" hidden="1" customHeight="1" x14ac:dyDescent="0.25">
      <c r="A108" s="64">
        <v>102</v>
      </c>
      <c r="B108" s="68" t="s">
        <v>79</v>
      </c>
      <c r="C108" s="68" t="s">
        <v>80</v>
      </c>
      <c r="D108" s="195">
        <v>320</v>
      </c>
      <c r="E108" s="173" t="s">
        <v>50</v>
      </c>
      <c r="F108" s="184">
        <v>3.2000000000000001E-2</v>
      </c>
    </row>
    <row r="109" spans="1:6" s="61" customFormat="1" ht="20.100000000000001" hidden="1" customHeight="1" x14ac:dyDescent="0.25">
      <c r="A109" s="64">
        <v>103</v>
      </c>
      <c r="B109" s="68" t="s">
        <v>81</v>
      </c>
      <c r="C109" s="68" t="s">
        <v>80</v>
      </c>
      <c r="D109" s="195">
        <v>90</v>
      </c>
      <c r="E109" s="173" t="s">
        <v>50</v>
      </c>
      <c r="F109" s="184">
        <v>8.9999999999999993E-3</v>
      </c>
    </row>
    <row r="110" spans="1:6" s="61" customFormat="1" ht="20.100000000000001" hidden="1" customHeight="1" x14ac:dyDescent="0.25">
      <c r="A110" s="64">
        <v>104</v>
      </c>
      <c r="B110" s="68" t="s">
        <v>82</v>
      </c>
      <c r="C110" s="68" t="s">
        <v>80</v>
      </c>
      <c r="D110" s="195">
        <v>90</v>
      </c>
      <c r="E110" s="173" t="s">
        <v>50</v>
      </c>
      <c r="F110" s="184">
        <v>8.9999999999999993E-3</v>
      </c>
    </row>
    <row r="111" spans="1:6" s="61" customFormat="1" ht="20.100000000000001" hidden="1" customHeight="1" x14ac:dyDescent="0.25">
      <c r="A111" s="64">
        <v>105</v>
      </c>
      <c r="B111" s="68" t="s">
        <v>83</v>
      </c>
      <c r="C111" s="68" t="s">
        <v>84</v>
      </c>
      <c r="D111" s="195">
        <v>130</v>
      </c>
      <c r="E111" s="173" t="s">
        <v>50</v>
      </c>
      <c r="F111" s="184">
        <v>7.0000000000000007E-2</v>
      </c>
    </row>
    <row r="112" spans="1:6" s="61" customFormat="1" ht="20.100000000000001" hidden="1" customHeight="1" x14ac:dyDescent="0.25">
      <c r="A112" s="64">
        <v>106</v>
      </c>
      <c r="B112" s="68" t="s">
        <v>85</v>
      </c>
      <c r="C112" s="68"/>
      <c r="D112" s="195">
        <v>172</v>
      </c>
      <c r="E112" s="173" t="s">
        <v>50</v>
      </c>
      <c r="F112" s="184">
        <v>8.0000000000000002E-3</v>
      </c>
    </row>
    <row r="113" spans="1:6" s="61" customFormat="1" ht="20.100000000000001" hidden="1" customHeight="1" x14ac:dyDescent="0.25">
      <c r="A113" s="64">
        <v>107</v>
      </c>
      <c r="B113" s="68" t="s">
        <v>86</v>
      </c>
      <c r="C113" s="68">
        <v>600</v>
      </c>
      <c r="D113" s="195">
        <v>32</v>
      </c>
      <c r="E113" s="173" t="s">
        <v>50</v>
      </c>
      <c r="F113" s="184">
        <v>2.8000000000000001E-2</v>
      </c>
    </row>
    <row r="114" spans="1:6" s="61" customFormat="1" ht="20.100000000000001" hidden="1" customHeight="1" x14ac:dyDescent="0.25">
      <c r="A114" s="64">
        <v>108</v>
      </c>
      <c r="B114" s="68" t="s">
        <v>87</v>
      </c>
      <c r="C114" s="68" t="s">
        <v>88</v>
      </c>
      <c r="D114" s="195">
        <v>66</v>
      </c>
      <c r="E114" s="173" t="s">
        <v>50</v>
      </c>
      <c r="F114" s="184">
        <v>2.4E-2</v>
      </c>
    </row>
    <row r="115" spans="1:6" s="61" customFormat="1" ht="20.100000000000001" hidden="1" customHeight="1" x14ac:dyDescent="0.25">
      <c r="A115" s="64">
        <v>109</v>
      </c>
      <c r="B115" s="68" t="s">
        <v>89</v>
      </c>
      <c r="C115" s="68" t="s">
        <v>90</v>
      </c>
      <c r="D115" s="195">
        <v>40</v>
      </c>
      <c r="E115" s="173" t="s">
        <v>50</v>
      </c>
      <c r="F115" s="184">
        <v>1.7999999999999999E-2</v>
      </c>
    </row>
    <row r="116" spans="1:6" s="61" customFormat="1" ht="20.100000000000001" hidden="1" customHeight="1" x14ac:dyDescent="0.25">
      <c r="A116" s="64">
        <v>110</v>
      </c>
      <c r="B116" s="68" t="s">
        <v>91</v>
      </c>
      <c r="C116" s="68" t="s">
        <v>92</v>
      </c>
      <c r="D116" s="195">
        <v>30</v>
      </c>
      <c r="E116" s="173" t="s">
        <v>50</v>
      </c>
      <c r="F116" s="184">
        <v>0.02</v>
      </c>
    </row>
    <row r="117" spans="1:6" s="61" customFormat="1" ht="20.100000000000001" hidden="1" customHeight="1" x14ac:dyDescent="0.25">
      <c r="A117" s="64">
        <v>111</v>
      </c>
      <c r="B117" s="68" t="s">
        <v>93</v>
      </c>
      <c r="C117" s="68" t="s">
        <v>94</v>
      </c>
      <c r="D117" s="195">
        <v>320</v>
      </c>
      <c r="E117" s="173" t="s">
        <v>50</v>
      </c>
      <c r="F117" s="184">
        <v>0.35499999999999998</v>
      </c>
    </row>
    <row r="118" spans="1:6" s="61" customFormat="1" ht="20.100000000000001" hidden="1" customHeight="1" x14ac:dyDescent="0.25">
      <c r="A118" s="64">
        <v>112</v>
      </c>
      <c r="B118" s="68" t="s">
        <v>95</v>
      </c>
      <c r="C118" s="68" t="s">
        <v>96</v>
      </c>
      <c r="D118" s="195">
        <v>50</v>
      </c>
      <c r="E118" s="173" t="s">
        <v>50</v>
      </c>
      <c r="F118" s="184">
        <v>0.13800000000000001</v>
      </c>
    </row>
    <row r="119" spans="1:6" s="61" customFormat="1" ht="20.100000000000001" hidden="1" customHeight="1" x14ac:dyDescent="0.25">
      <c r="A119" s="64">
        <v>113</v>
      </c>
      <c r="B119" s="68" t="s">
        <v>97</v>
      </c>
      <c r="C119" s="68" t="s">
        <v>98</v>
      </c>
      <c r="D119" s="195">
        <v>60</v>
      </c>
      <c r="E119" s="173" t="s">
        <v>50</v>
      </c>
      <c r="F119" s="184">
        <v>0.123</v>
      </c>
    </row>
    <row r="120" spans="1:6" s="61" customFormat="1" ht="20.100000000000001" hidden="1" customHeight="1" x14ac:dyDescent="0.25">
      <c r="A120" s="64">
        <v>114</v>
      </c>
      <c r="B120" s="68" t="s">
        <v>99</v>
      </c>
      <c r="C120" s="68" t="s">
        <v>100</v>
      </c>
      <c r="D120" s="195">
        <v>80</v>
      </c>
      <c r="E120" s="173" t="s">
        <v>50</v>
      </c>
      <c r="F120" s="184">
        <v>0.128</v>
      </c>
    </row>
    <row r="121" spans="1:6" s="61" customFormat="1" ht="20.100000000000001" hidden="1" customHeight="1" x14ac:dyDescent="0.25">
      <c r="A121" s="64">
        <v>115</v>
      </c>
      <c r="B121" s="68" t="s">
        <v>101</v>
      </c>
      <c r="C121" s="68" t="s">
        <v>102</v>
      </c>
      <c r="D121" s="195">
        <v>96</v>
      </c>
      <c r="E121" s="173" t="s">
        <v>50</v>
      </c>
      <c r="F121" s="184">
        <v>9.0999999999999998E-2</v>
      </c>
    </row>
    <row r="122" spans="1:6" s="61" customFormat="1" ht="20.100000000000001" hidden="1" customHeight="1" x14ac:dyDescent="0.25">
      <c r="A122" s="64">
        <v>116</v>
      </c>
      <c r="B122" s="68" t="s">
        <v>103</v>
      </c>
      <c r="C122" s="68" t="s">
        <v>104</v>
      </c>
      <c r="D122" s="195">
        <v>96</v>
      </c>
      <c r="E122" s="173" t="s">
        <v>50</v>
      </c>
      <c r="F122" s="184">
        <v>7.1999999999999995E-2</v>
      </c>
    </row>
    <row r="123" spans="1:6" s="61" customFormat="1" ht="20.100000000000001" hidden="1" customHeight="1" x14ac:dyDescent="0.25">
      <c r="A123" s="64">
        <v>117</v>
      </c>
      <c r="B123" s="68" t="s">
        <v>105</v>
      </c>
      <c r="C123" s="68" t="s">
        <v>106</v>
      </c>
      <c r="D123" s="195">
        <v>32</v>
      </c>
      <c r="E123" s="173" t="s">
        <v>50</v>
      </c>
      <c r="F123" s="184">
        <v>1.4E-2</v>
      </c>
    </row>
    <row r="124" spans="1:6" s="61" customFormat="1" ht="20.100000000000001" hidden="1" customHeight="1" x14ac:dyDescent="0.25">
      <c r="A124" s="64">
        <v>118</v>
      </c>
      <c r="B124" s="68" t="s">
        <v>107</v>
      </c>
      <c r="C124" s="68" t="s">
        <v>106</v>
      </c>
      <c r="D124" s="195">
        <v>64</v>
      </c>
      <c r="E124" s="173" t="s">
        <v>50</v>
      </c>
      <c r="F124" s="184">
        <v>5.0000000000000001E-3</v>
      </c>
    </row>
    <row r="125" spans="1:6" s="61" customFormat="1" ht="20.100000000000001" hidden="1" customHeight="1" x14ac:dyDescent="0.25">
      <c r="A125" s="64">
        <v>119</v>
      </c>
      <c r="B125" s="68" t="s">
        <v>108</v>
      </c>
      <c r="C125" s="68" t="s">
        <v>109</v>
      </c>
      <c r="D125" s="195">
        <v>16</v>
      </c>
      <c r="E125" s="173" t="s">
        <v>50</v>
      </c>
      <c r="F125" s="184">
        <v>1.0999999999999999E-2</v>
      </c>
    </row>
    <row r="126" spans="1:6" s="61" customFormat="1" ht="20.100000000000001" hidden="1" customHeight="1" x14ac:dyDescent="0.25">
      <c r="A126" s="64">
        <v>120</v>
      </c>
      <c r="B126" s="68" t="s">
        <v>658</v>
      </c>
      <c r="C126" s="75">
        <v>44006</v>
      </c>
      <c r="D126" s="195">
        <v>32</v>
      </c>
      <c r="E126" s="173" t="s">
        <v>50</v>
      </c>
      <c r="F126" s="184">
        <v>4.0000000000000001E-3</v>
      </c>
    </row>
    <row r="127" spans="1:6" s="61" customFormat="1" ht="20.100000000000001" hidden="1" customHeight="1" x14ac:dyDescent="0.25">
      <c r="A127" s="64">
        <v>121</v>
      </c>
      <c r="B127" s="68" t="s">
        <v>659</v>
      </c>
      <c r="C127" s="68"/>
      <c r="D127" s="195">
        <v>12</v>
      </c>
      <c r="E127" s="173" t="s">
        <v>660</v>
      </c>
      <c r="F127" s="184">
        <v>3.0000000000000001E-3</v>
      </c>
    </row>
    <row r="128" spans="1:6" s="61" customFormat="1" ht="20.100000000000001" hidden="1" customHeight="1" x14ac:dyDescent="0.25">
      <c r="A128" s="64">
        <v>122</v>
      </c>
      <c r="B128" s="68" t="s">
        <v>661</v>
      </c>
      <c r="C128" s="68"/>
      <c r="D128" s="195">
        <v>48</v>
      </c>
      <c r="E128" s="173" t="s">
        <v>50</v>
      </c>
      <c r="F128" s="184">
        <v>1E-3</v>
      </c>
    </row>
    <row r="129" spans="1:6" s="61" customFormat="1" ht="20.100000000000001" hidden="1" customHeight="1" x14ac:dyDescent="0.25">
      <c r="A129" s="64">
        <v>123</v>
      </c>
      <c r="B129" s="68" t="s">
        <v>110</v>
      </c>
      <c r="C129" s="68" t="s">
        <v>111</v>
      </c>
      <c r="D129" s="195">
        <v>130</v>
      </c>
      <c r="E129" s="173" t="s">
        <v>50</v>
      </c>
      <c r="F129" s="184">
        <v>1.6E-2</v>
      </c>
    </row>
    <row r="130" spans="1:6" s="61" customFormat="1" ht="20.100000000000001" hidden="1" customHeight="1" x14ac:dyDescent="0.25">
      <c r="A130" s="64">
        <v>124</v>
      </c>
      <c r="B130" s="68" t="s">
        <v>112</v>
      </c>
      <c r="C130" s="68" t="s">
        <v>113</v>
      </c>
      <c r="D130" s="195">
        <v>100</v>
      </c>
      <c r="E130" s="173" t="s">
        <v>50</v>
      </c>
      <c r="F130" s="184">
        <v>0.01</v>
      </c>
    </row>
    <row r="131" spans="1:6" s="61" customFormat="1" ht="20.100000000000001" hidden="1" customHeight="1" x14ac:dyDescent="0.25">
      <c r="A131" s="64">
        <v>125</v>
      </c>
      <c r="B131" s="68" t="s">
        <v>114</v>
      </c>
      <c r="C131" s="68"/>
      <c r="D131" s="195">
        <v>46</v>
      </c>
      <c r="E131" s="173" t="s">
        <v>50</v>
      </c>
      <c r="F131" s="184">
        <v>7.0000000000000001E-3</v>
      </c>
    </row>
    <row r="132" spans="1:6" s="61" customFormat="1" ht="20.100000000000001" hidden="1" customHeight="1" x14ac:dyDescent="0.25">
      <c r="A132" s="64">
        <v>126</v>
      </c>
      <c r="B132" s="68" t="s">
        <v>115</v>
      </c>
      <c r="C132" s="68" t="s">
        <v>116</v>
      </c>
      <c r="D132" s="195">
        <v>40</v>
      </c>
      <c r="E132" s="173" t="s">
        <v>50</v>
      </c>
      <c r="F132" s="184">
        <v>0.3</v>
      </c>
    </row>
    <row r="133" spans="1:6" s="61" customFormat="1" ht="20.100000000000001" hidden="1" customHeight="1" x14ac:dyDescent="0.25">
      <c r="A133" s="64">
        <v>127</v>
      </c>
      <c r="B133" s="68" t="s">
        <v>117</v>
      </c>
      <c r="C133" s="68" t="s">
        <v>118</v>
      </c>
      <c r="D133" s="195">
        <v>40</v>
      </c>
      <c r="E133" s="173" t="s">
        <v>50</v>
      </c>
      <c r="F133" s="184">
        <v>0.2</v>
      </c>
    </row>
    <row r="134" spans="1:6" s="61" customFormat="1" ht="20.100000000000001" hidden="1" customHeight="1" x14ac:dyDescent="0.25">
      <c r="A134" s="64">
        <v>128</v>
      </c>
      <c r="B134" s="68" t="s">
        <v>119</v>
      </c>
      <c r="C134" s="68"/>
      <c r="D134" s="195">
        <v>16</v>
      </c>
      <c r="E134" s="173" t="s">
        <v>45</v>
      </c>
      <c r="F134" s="184">
        <v>5.0000000000000001E-3</v>
      </c>
    </row>
    <row r="135" spans="1:6" s="61" customFormat="1" ht="20.100000000000001" hidden="1" customHeight="1" x14ac:dyDescent="0.25">
      <c r="A135" s="64">
        <v>129</v>
      </c>
      <c r="B135" s="68" t="s">
        <v>120</v>
      </c>
      <c r="C135" s="68" t="s">
        <v>121</v>
      </c>
      <c r="D135" s="195">
        <v>840</v>
      </c>
      <c r="E135" s="173" t="s">
        <v>50</v>
      </c>
      <c r="F135" s="184">
        <v>4.2000000000000003E-2</v>
      </c>
    </row>
    <row r="136" spans="1:6" s="61" customFormat="1" ht="20.100000000000001" hidden="1" customHeight="1" x14ac:dyDescent="0.25">
      <c r="A136" s="64">
        <v>130</v>
      </c>
      <c r="B136" s="68" t="s">
        <v>122</v>
      </c>
      <c r="C136" s="68" t="s">
        <v>123</v>
      </c>
      <c r="D136" s="195">
        <v>840</v>
      </c>
      <c r="E136" s="173" t="s">
        <v>50</v>
      </c>
      <c r="F136" s="184">
        <v>3.4000000000000002E-2</v>
      </c>
    </row>
    <row r="137" spans="1:6" s="61" customFormat="1" ht="20.100000000000001" hidden="1" customHeight="1" x14ac:dyDescent="0.25">
      <c r="A137" s="64">
        <v>131</v>
      </c>
      <c r="B137" s="68" t="s">
        <v>124</v>
      </c>
      <c r="C137" s="68" t="s">
        <v>125</v>
      </c>
      <c r="D137" s="195">
        <v>1640</v>
      </c>
      <c r="E137" s="173" t="s">
        <v>50</v>
      </c>
      <c r="F137" s="184">
        <v>2.5000000000000001E-2</v>
      </c>
    </row>
    <row r="138" spans="1:6" s="61" customFormat="1" ht="20.100000000000001" hidden="1" customHeight="1" x14ac:dyDescent="0.25">
      <c r="A138" s="64">
        <v>132</v>
      </c>
      <c r="B138" s="68" t="s">
        <v>126</v>
      </c>
      <c r="C138" s="68"/>
      <c r="D138" s="195">
        <v>500</v>
      </c>
      <c r="E138" s="173" t="s">
        <v>50</v>
      </c>
      <c r="F138" s="184">
        <v>0.19</v>
      </c>
    </row>
    <row r="139" spans="1:6" s="61" customFormat="1" ht="20.100000000000001" hidden="1" customHeight="1" x14ac:dyDescent="0.25">
      <c r="A139" s="64">
        <v>133</v>
      </c>
      <c r="B139" s="68" t="s">
        <v>127</v>
      </c>
      <c r="C139" s="68" t="s">
        <v>128</v>
      </c>
      <c r="D139" s="195">
        <v>100</v>
      </c>
      <c r="E139" s="173" t="s">
        <v>50</v>
      </c>
      <c r="F139" s="184">
        <v>3.4000000000000002E-2</v>
      </c>
    </row>
    <row r="140" spans="1:6" s="61" customFormat="1" ht="20.100000000000001" hidden="1" customHeight="1" x14ac:dyDescent="0.25">
      <c r="A140" s="64">
        <v>134</v>
      </c>
      <c r="B140" s="68" t="s">
        <v>129</v>
      </c>
      <c r="C140" s="68"/>
      <c r="D140" s="195">
        <v>20</v>
      </c>
      <c r="E140" s="173" t="s">
        <v>50</v>
      </c>
      <c r="F140" s="184">
        <v>1.2999999999999999E-2</v>
      </c>
    </row>
    <row r="141" spans="1:6" s="61" customFormat="1" ht="20.100000000000001" hidden="1" customHeight="1" x14ac:dyDescent="0.25">
      <c r="A141" s="64">
        <v>135</v>
      </c>
      <c r="B141" s="68" t="s">
        <v>130</v>
      </c>
      <c r="C141" s="68" t="s">
        <v>131</v>
      </c>
      <c r="D141" s="195">
        <v>4</v>
      </c>
      <c r="E141" s="173" t="s">
        <v>50</v>
      </c>
      <c r="F141" s="184">
        <v>1.9E-2</v>
      </c>
    </row>
    <row r="142" spans="1:6" s="61" customFormat="1" ht="20.100000000000001" hidden="1" customHeight="1" x14ac:dyDescent="0.25">
      <c r="A142" s="64">
        <v>136</v>
      </c>
      <c r="B142" s="68" t="s">
        <v>132</v>
      </c>
      <c r="C142" s="68" t="s">
        <v>131</v>
      </c>
      <c r="D142" s="195">
        <v>6</v>
      </c>
      <c r="E142" s="173" t="s">
        <v>50</v>
      </c>
      <c r="F142" s="184">
        <v>1.7999999999999999E-2</v>
      </c>
    </row>
    <row r="143" spans="1:6" s="61" customFormat="1" ht="20.100000000000001" hidden="1" customHeight="1" x14ac:dyDescent="0.25">
      <c r="A143" s="64">
        <v>137</v>
      </c>
      <c r="B143" s="68" t="s">
        <v>133</v>
      </c>
      <c r="C143" s="68"/>
      <c r="D143" s="195">
        <v>6</v>
      </c>
      <c r="E143" s="173" t="s">
        <v>50</v>
      </c>
      <c r="F143" s="184">
        <v>0.03</v>
      </c>
    </row>
    <row r="144" spans="1:6" s="61" customFormat="1" ht="20.100000000000001" hidden="1" customHeight="1" x14ac:dyDescent="0.25">
      <c r="A144" s="64">
        <v>138</v>
      </c>
      <c r="B144" s="68" t="s">
        <v>134</v>
      </c>
      <c r="C144" s="68" t="s">
        <v>135</v>
      </c>
      <c r="D144" s="195">
        <v>2</v>
      </c>
      <c r="E144" s="173" t="s">
        <v>50</v>
      </c>
      <c r="F144" s="184">
        <v>0.01</v>
      </c>
    </row>
    <row r="145" spans="1:6" s="61" customFormat="1" ht="20.100000000000001" hidden="1" customHeight="1" x14ac:dyDescent="0.25">
      <c r="A145" s="64">
        <v>139</v>
      </c>
      <c r="B145" s="68" t="s">
        <v>136</v>
      </c>
      <c r="C145" s="68" t="s">
        <v>135</v>
      </c>
      <c r="D145" s="195">
        <v>2</v>
      </c>
      <c r="E145" s="173" t="s">
        <v>50</v>
      </c>
      <c r="F145" s="184">
        <v>0.01</v>
      </c>
    </row>
    <row r="146" spans="1:6" s="61" customFormat="1" ht="20.100000000000001" hidden="1" customHeight="1" x14ac:dyDescent="0.25">
      <c r="A146" s="64">
        <v>140</v>
      </c>
      <c r="B146" s="68" t="s">
        <v>137</v>
      </c>
      <c r="C146" s="68" t="s">
        <v>138</v>
      </c>
      <c r="D146" s="195">
        <v>4</v>
      </c>
      <c r="E146" s="173" t="s">
        <v>50</v>
      </c>
      <c r="F146" s="184">
        <v>2.5999999999999999E-2</v>
      </c>
    </row>
    <row r="147" spans="1:6" s="61" customFormat="1" ht="20.100000000000001" hidden="1" customHeight="1" x14ac:dyDescent="0.25">
      <c r="A147" s="64">
        <v>141</v>
      </c>
      <c r="B147" s="68" t="s">
        <v>662</v>
      </c>
      <c r="C147" s="68" t="s">
        <v>663</v>
      </c>
      <c r="D147" s="195">
        <v>6</v>
      </c>
      <c r="E147" s="173" t="s">
        <v>50</v>
      </c>
      <c r="F147" s="184">
        <v>1E-3</v>
      </c>
    </row>
    <row r="148" spans="1:6" s="61" customFormat="1" ht="20.100000000000001" hidden="1" customHeight="1" x14ac:dyDescent="0.25">
      <c r="A148" s="64">
        <v>142</v>
      </c>
      <c r="B148" s="68" t="s">
        <v>139</v>
      </c>
      <c r="C148" s="68" t="s">
        <v>140</v>
      </c>
      <c r="D148" s="195">
        <v>48</v>
      </c>
      <c r="E148" s="173" t="s">
        <v>141</v>
      </c>
      <c r="F148" s="184">
        <v>0.61399999999999999</v>
      </c>
    </row>
    <row r="149" spans="1:6" s="61" customFormat="1" ht="20.100000000000001" hidden="1" customHeight="1" x14ac:dyDescent="0.25">
      <c r="A149" s="64">
        <v>143</v>
      </c>
      <c r="B149" s="68" t="s">
        <v>142</v>
      </c>
      <c r="C149" s="68" t="s">
        <v>143</v>
      </c>
      <c r="D149" s="195">
        <v>1200</v>
      </c>
      <c r="E149" s="173" t="s">
        <v>50</v>
      </c>
      <c r="F149" s="184">
        <v>0.51</v>
      </c>
    </row>
    <row r="150" spans="1:6" s="61" customFormat="1" ht="20.100000000000001" hidden="1" customHeight="1" x14ac:dyDescent="0.25">
      <c r="A150" s="64">
        <v>144</v>
      </c>
      <c r="B150" s="68" t="s">
        <v>144</v>
      </c>
      <c r="C150" s="68" t="s">
        <v>145</v>
      </c>
      <c r="D150" s="195">
        <v>240</v>
      </c>
      <c r="E150" s="173" t="s">
        <v>50</v>
      </c>
      <c r="F150" s="184">
        <v>0.46700000000000003</v>
      </c>
    </row>
    <row r="151" spans="1:6" s="61" customFormat="1" ht="20.100000000000001" hidden="1" customHeight="1" x14ac:dyDescent="0.25">
      <c r="A151" s="64">
        <v>145</v>
      </c>
      <c r="B151" s="68" t="s">
        <v>664</v>
      </c>
      <c r="C151" s="68" t="s">
        <v>147</v>
      </c>
      <c r="D151" s="195">
        <v>600</v>
      </c>
      <c r="E151" s="173" t="s">
        <v>148</v>
      </c>
      <c r="F151" s="184">
        <v>0.192</v>
      </c>
    </row>
    <row r="152" spans="1:6" s="61" customFormat="1" ht="20.100000000000001" hidden="1" customHeight="1" x14ac:dyDescent="0.25">
      <c r="A152" s="64">
        <v>146</v>
      </c>
      <c r="B152" s="68" t="s">
        <v>149</v>
      </c>
      <c r="C152" s="68"/>
      <c r="D152" s="195">
        <v>300</v>
      </c>
      <c r="E152" s="173" t="s">
        <v>150</v>
      </c>
      <c r="F152" s="184">
        <v>0.218</v>
      </c>
    </row>
    <row r="153" spans="1:6" s="61" customFormat="1" ht="20.100000000000001" hidden="1" customHeight="1" x14ac:dyDescent="0.25">
      <c r="A153" s="64">
        <v>147</v>
      </c>
      <c r="B153" s="68" t="s">
        <v>151</v>
      </c>
      <c r="C153" s="68" t="s">
        <v>140</v>
      </c>
      <c r="D153" s="195">
        <v>240</v>
      </c>
      <c r="E153" s="173" t="s">
        <v>141</v>
      </c>
      <c r="F153" s="184">
        <v>1.627</v>
      </c>
    </row>
    <row r="154" spans="1:6" s="61" customFormat="1" ht="20.100000000000001" hidden="1" customHeight="1" x14ac:dyDescent="0.25">
      <c r="A154" s="64">
        <v>148</v>
      </c>
      <c r="B154" s="68" t="s">
        <v>152</v>
      </c>
      <c r="C154" s="68" t="s">
        <v>153</v>
      </c>
      <c r="D154" s="195">
        <v>10</v>
      </c>
      <c r="E154" s="173" t="s">
        <v>50</v>
      </c>
      <c r="F154" s="184">
        <v>0.46899999999999997</v>
      </c>
    </row>
    <row r="155" spans="1:6" s="61" customFormat="1" ht="20.100000000000001" hidden="1" customHeight="1" x14ac:dyDescent="0.25">
      <c r="A155" s="64">
        <v>149</v>
      </c>
      <c r="B155" s="68" t="s">
        <v>154</v>
      </c>
      <c r="C155" s="68" t="s">
        <v>155</v>
      </c>
      <c r="D155" s="195">
        <v>5000</v>
      </c>
      <c r="E155" s="173" t="s">
        <v>50</v>
      </c>
      <c r="F155" s="184">
        <v>0.75</v>
      </c>
    </row>
    <row r="156" spans="1:6" s="61" customFormat="1" ht="20.100000000000001" hidden="1" customHeight="1" x14ac:dyDescent="0.25">
      <c r="A156" s="64">
        <v>150</v>
      </c>
      <c r="B156" s="68" t="s">
        <v>156</v>
      </c>
      <c r="C156" s="68"/>
      <c r="D156" s="195">
        <v>8</v>
      </c>
      <c r="E156" s="173" t="s">
        <v>50</v>
      </c>
      <c r="F156" s="184">
        <v>0.70399999999999996</v>
      </c>
    </row>
    <row r="157" spans="1:6" s="61" customFormat="1" ht="20.100000000000001" hidden="1" customHeight="1" x14ac:dyDescent="0.25">
      <c r="A157" s="64">
        <v>151</v>
      </c>
      <c r="B157" s="68" t="s">
        <v>157</v>
      </c>
      <c r="C157" s="68"/>
      <c r="D157" s="195">
        <v>1200</v>
      </c>
      <c r="E157" s="173" t="s">
        <v>50</v>
      </c>
      <c r="F157" s="184">
        <v>0.74399999999999999</v>
      </c>
    </row>
    <row r="158" spans="1:6" s="61" customFormat="1" ht="20.100000000000001" hidden="1" customHeight="1" x14ac:dyDescent="0.25">
      <c r="A158" s="64">
        <v>152</v>
      </c>
      <c r="B158" s="68" t="s">
        <v>158</v>
      </c>
      <c r="C158" s="68" t="s">
        <v>159</v>
      </c>
      <c r="D158" s="195">
        <v>32</v>
      </c>
      <c r="E158" s="173" t="s">
        <v>50</v>
      </c>
      <c r="F158" s="184">
        <v>0.214</v>
      </c>
    </row>
    <row r="159" spans="1:6" s="61" customFormat="1" ht="20.100000000000001" hidden="1" customHeight="1" x14ac:dyDescent="0.25">
      <c r="A159" s="64">
        <v>153</v>
      </c>
      <c r="B159" s="68" t="s">
        <v>160</v>
      </c>
      <c r="C159" s="68" t="s">
        <v>155</v>
      </c>
      <c r="D159" s="195">
        <v>3000</v>
      </c>
      <c r="E159" s="173" t="s">
        <v>148</v>
      </c>
      <c r="F159" s="184">
        <v>2.0099999999999998</v>
      </c>
    </row>
    <row r="160" spans="1:6" s="61" customFormat="1" ht="20.100000000000001" hidden="1" customHeight="1" x14ac:dyDescent="0.25">
      <c r="A160" s="64">
        <v>154</v>
      </c>
      <c r="B160" s="65" t="s">
        <v>170</v>
      </c>
      <c r="C160" s="65" t="s">
        <v>171</v>
      </c>
      <c r="D160" s="197">
        <v>786</v>
      </c>
      <c r="E160" s="176" t="s">
        <v>172</v>
      </c>
      <c r="F160" s="186">
        <v>11.76</v>
      </c>
    </row>
    <row r="161" spans="1:6" s="61" customFormat="1" ht="20.100000000000001" customHeight="1" x14ac:dyDescent="0.25">
      <c r="A161" s="64">
        <v>155</v>
      </c>
      <c r="B161" s="65" t="s">
        <v>187</v>
      </c>
      <c r="C161" s="65" t="s">
        <v>182</v>
      </c>
      <c r="D161" s="197">
        <v>31796</v>
      </c>
      <c r="E161" s="176" t="s">
        <v>20</v>
      </c>
      <c r="F161" s="186">
        <v>27.03</v>
      </c>
    </row>
    <row r="162" spans="1:6" s="61" customFormat="1" ht="20.100000000000001" customHeight="1" x14ac:dyDescent="0.25">
      <c r="A162" s="64">
        <v>156</v>
      </c>
      <c r="B162" s="71" t="s">
        <v>436</v>
      </c>
      <c r="C162" s="71" t="s">
        <v>437</v>
      </c>
      <c r="D162" s="72" t="s">
        <v>786</v>
      </c>
      <c r="E162" s="174" t="s">
        <v>338</v>
      </c>
      <c r="F162" s="73">
        <v>270</v>
      </c>
    </row>
    <row r="163" spans="1:6" s="61" customFormat="1" ht="20.100000000000001" customHeight="1" x14ac:dyDescent="0.25">
      <c r="A163" s="64">
        <v>157</v>
      </c>
      <c r="B163" s="71" t="s">
        <v>439</v>
      </c>
      <c r="C163" s="71" t="s">
        <v>440</v>
      </c>
      <c r="D163" s="72" t="s">
        <v>786</v>
      </c>
      <c r="E163" s="174" t="s">
        <v>338</v>
      </c>
      <c r="F163" s="73">
        <v>135</v>
      </c>
    </row>
    <row r="164" spans="1:6" s="61" customFormat="1" ht="20.100000000000001" customHeight="1" x14ac:dyDescent="0.25">
      <c r="A164" s="64">
        <v>158</v>
      </c>
      <c r="B164" s="71" t="s">
        <v>457</v>
      </c>
      <c r="C164" s="71" t="s">
        <v>442</v>
      </c>
      <c r="D164" s="72" t="s">
        <v>787</v>
      </c>
      <c r="E164" s="174" t="s">
        <v>338</v>
      </c>
      <c r="F164" s="73">
        <v>117</v>
      </c>
    </row>
    <row r="165" spans="1:6" s="61" customFormat="1" ht="20.100000000000001" customHeight="1" x14ac:dyDescent="0.25">
      <c r="A165" s="64">
        <v>159</v>
      </c>
      <c r="B165" s="71" t="s">
        <v>443</v>
      </c>
      <c r="C165" s="71" t="s">
        <v>444</v>
      </c>
      <c r="D165" s="72">
        <v>100</v>
      </c>
      <c r="E165" s="174" t="s">
        <v>185</v>
      </c>
      <c r="F165" s="73">
        <v>400</v>
      </c>
    </row>
    <row r="166" spans="1:6" s="61" customFormat="1" ht="20.100000000000001" customHeight="1" x14ac:dyDescent="0.25">
      <c r="A166" s="64">
        <v>160</v>
      </c>
      <c r="B166" s="78" t="s">
        <v>436</v>
      </c>
      <c r="C166" s="78" t="s">
        <v>456</v>
      </c>
      <c r="D166" s="202">
        <v>25000</v>
      </c>
      <c r="E166" s="79" t="s">
        <v>334</v>
      </c>
      <c r="F166" s="92">
        <f>100*D166/100000</f>
        <v>25</v>
      </c>
    </row>
    <row r="167" spans="1:6" s="61" customFormat="1" ht="20.100000000000001" customHeight="1" x14ac:dyDescent="0.25">
      <c r="A167" s="64">
        <v>161</v>
      </c>
      <c r="B167" s="78" t="s">
        <v>457</v>
      </c>
      <c r="C167" s="78" t="s">
        <v>458</v>
      </c>
      <c r="D167" s="202">
        <v>12500</v>
      </c>
      <c r="E167" s="79" t="s">
        <v>334</v>
      </c>
      <c r="F167" s="92">
        <f>52.32*D167/100000</f>
        <v>6.54</v>
      </c>
    </row>
    <row r="168" spans="1:6" s="61" customFormat="1" ht="20.100000000000001" customHeight="1" x14ac:dyDescent="0.25">
      <c r="A168" s="64">
        <v>162</v>
      </c>
      <c r="B168" s="71" t="s">
        <v>430</v>
      </c>
      <c r="C168" s="71" t="s">
        <v>426</v>
      </c>
      <c r="D168" s="72">
        <v>100</v>
      </c>
      <c r="E168" s="174" t="s">
        <v>25</v>
      </c>
      <c r="F168" s="73">
        <v>50</v>
      </c>
    </row>
    <row r="169" spans="1:6" s="61" customFormat="1" ht="20.100000000000001" customHeight="1" x14ac:dyDescent="0.25">
      <c r="A169" s="64">
        <v>163</v>
      </c>
      <c r="B169" s="65" t="s">
        <v>19</v>
      </c>
      <c r="C169" s="65"/>
      <c r="D169" s="197">
        <v>1</v>
      </c>
      <c r="E169" s="176" t="s">
        <v>20</v>
      </c>
      <c r="F169" s="186">
        <v>2</v>
      </c>
    </row>
    <row r="170" spans="1:6" s="61" customFormat="1" ht="20.100000000000001" customHeight="1" x14ac:dyDescent="0.25">
      <c r="A170" s="64">
        <v>164</v>
      </c>
      <c r="B170" s="65" t="s">
        <v>187</v>
      </c>
      <c r="C170" s="65" t="s">
        <v>182</v>
      </c>
      <c r="D170" s="197">
        <v>31796</v>
      </c>
      <c r="E170" s="176" t="s">
        <v>20</v>
      </c>
      <c r="F170" s="186">
        <v>27.03</v>
      </c>
    </row>
    <row r="171" spans="1:6" s="61" customFormat="1" ht="20.100000000000001" customHeight="1" x14ac:dyDescent="0.25">
      <c r="A171" s="64">
        <v>165</v>
      </c>
      <c r="B171" s="68" t="s">
        <v>784</v>
      </c>
      <c r="C171" s="68" t="s">
        <v>783</v>
      </c>
      <c r="D171" s="195">
        <v>1</v>
      </c>
      <c r="E171" s="173" t="s">
        <v>28</v>
      </c>
      <c r="F171" s="184">
        <v>2.75</v>
      </c>
    </row>
    <row r="172" spans="1:6" ht="20.100000000000001" customHeight="1" x14ac:dyDescent="0.25">
      <c r="A172" s="64"/>
      <c r="B172" s="63" t="s">
        <v>222</v>
      </c>
      <c r="C172" s="64"/>
      <c r="D172" s="200"/>
      <c r="E172" s="177"/>
      <c r="F172" s="188"/>
    </row>
    <row r="173" spans="1:6" ht="20.100000000000001" customHeight="1" x14ac:dyDescent="0.25">
      <c r="A173" s="64">
        <v>166</v>
      </c>
      <c r="B173" s="65" t="s">
        <v>682</v>
      </c>
      <c r="C173" s="65" t="s">
        <v>252</v>
      </c>
      <c r="D173" s="197">
        <v>1</v>
      </c>
      <c r="E173" s="176" t="s">
        <v>253</v>
      </c>
      <c r="F173" s="186">
        <v>499</v>
      </c>
    </row>
    <row r="174" spans="1:6" ht="20.100000000000001" customHeight="1" x14ac:dyDescent="0.25">
      <c r="A174" s="64">
        <v>167</v>
      </c>
      <c r="B174" s="65" t="s">
        <v>260</v>
      </c>
      <c r="C174" s="65" t="s">
        <v>261</v>
      </c>
      <c r="D174" s="197">
        <v>35</v>
      </c>
      <c r="E174" s="176" t="s">
        <v>243</v>
      </c>
      <c r="F174" s="186">
        <v>75</v>
      </c>
    </row>
    <row r="175" spans="1:6" ht="20.100000000000001" customHeight="1" x14ac:dyDescent="0.25">
      <c r="A175" s="64">
        <v>168</v>
      </c>
      <c r="B175" s="65" t="s">
        <v>683</v>
      </c>
      <c r="C175" s="65" t="s">
        <v>684</v>
      </c>
      <c r="D175" s="197">
        <v>1</v>
      </c>
      <c r="E175" s="176" t="s">
        <v>50</v>
      </c>
      <c r="F175" s="186">
        <v>6.15</v>
      </c>
    </row>
    <row r="176" spans="1:6" ht="20.100000000000001" customHeight="1" x14ac:dyDescent="0.25">
      <c r="A176" s="64">
        <v>169</v>
      </c>
      <c r="B176" s="65" t="s">
        <v>685</v>
      </c>
      <c r="C176" s="65" t="s">
        <v>686</v>
      </c>
      <c r="D176" s="197">
        <v>160</v>
      </c>
      <c r="E176" s="176" t="s">
        <v>20</v>
      </c>
      <c r="F176" s="186">
        <v>899.7</v>
      </c>
    </row>
    <row r="177" spans="1:6" ht="20.100000000000001" customHeight="1" x14ac:dyDescent="0.25">
      <c r="A177" s="64">
        <v>170</v>
      </c>
      <c r="B177" s="65" t="s">
        <v>687</v>
      </c>
      <c r="C177" s="65" t="s">
        <v>688</v>
      </c>
      <c r="D177" s="197">
        <v>54</v>
      </c>
      <c r="E177" s="176" t="s">
        <v>20</v>
      </c>
      <c r="F177" s="186">
        <v>56.62</v>
      </c>
    </row>
    <row r="178" spans="1:6" x14ac:dyDescent="0.25">
      <c r="A178" s="64">
        <v>171</v>
      </c>
      <c r="B178" s="65" t="s">
        <v>689</v>
      </c>
      <c r="C178" s="65" t="s">
        <v>690</v>
      </c>
      <c r="D178" s="197">
        <v>1</v>
      </c>
      <c r="E178" s="176" t="s">
        <v>50</v>
      </c>
      <c r="F178" s="186">
        <v>40</v>
      </c>
    </row>
    <row r="179" spans="1:6" x14ac:dyDescent="0.25">
      <c r="A179" s="64">
        <v>172</v>
      </c>
      <c r="B179" s="65" t="s">
        <v>691</v>
      </c>
      <c r="C179" s="65" t="s">
        <v>245</v>
      </c>
      <c r="D179" s="197">
        <v>45</v>
      </c>
      <c r="E179" s="176" t="s">
        <v>50</v>
      </c>
      <c r="F179" s="186">
        <v>4</v>
      </c>
    </row>
    <row r="180" spans="1:6" x14ac:dyDescent="0.25">
      <c r="A180" s="64">
        <v>173</v>
      </c>
      <c r="B180" s="65" t="s">
        <v>692</v>
      </c>
      <c r="C180" s="65" t="s">
        <v>245</v>
      </c>
      <c r="D180" s="197">
        <v>150</v>
      </c>
      <c r="E180" s="176" t="s">
        <v>50</v>
      </c>
      <c r="F180" s="186">
        <v>1</v>
      </c>
    </row>
    <row r="181" spans="1:6" ht="30" x14ac:dyDescent="0.25">
      <c r="A181" s="64">
        <v>174</v>
      </c>
      <c r="B181" s="65" t="s">
        <v>693</v>
      </c>
      <c r="C181" s="65" t="s">
        <v>694</v>
      </c>
      <c r="D181" s="197">
        <v>5</v>
      </c>
      <c r="E181" s="176" t="s">
        <v>185</v>
      </c>
      <c r="F181" s="186">
        <v>4.25</v>
      </c>
    </row>
    <row r="182" spans="1:6" x14ac:dyDescent="0.25">
      <c r="A182" s="64">
        <v>175</v>
      </c>
      <c r="B182" s="65" t="s">
        <v>695</v>
      </c>
      <c r="C182" s="65" t="s">
        <v>696</v>
      </c>
      <c r="D182" s="197">
        <v>5</v>
      </c>
      <c r="E182" s="176"/>
      <c r="F182" s="186">
        <v>4.75</v>
      </c>
    </row>
    <row r="183" spans="1:6" x14ac:dyDescent="0.25">
      <c r="A183" s="64">
        <v>176</v>
      </c>
      <c r="B183" s="65" t="s">
        <v>697</v>
      </c>
      <c r="C183" s="65" t="s">
        <v>698</v>
      </c>
      <c r="D183" s="197">
        <v>4</v>
      </c>
      <c r="E183" s="176" t="s">
        <v>20</v>
      </c>
      <c r="F183" s="186">
        <v>7.5</v>
      </c>
    </row>
    <row r="184" spans="1:6" ht="30" x14ac:dyDescent="0.25">
      <c r="A184" s="64">
        <v>177</v>
      </c>
      <c r="B184" s="65" t="s">
        <v>699</v>
      </c>
      <c r="C184" s="65" t="s">
        <v>700</v>
      </c>
      <c r="D184" s="197">
        <v>10</v>
      </c>
      <c r="E184" s="176" t="s">
        <v>243</v>
      </c>
      <c r="F184" s="186">
        <v>10</v>
      </c>
    </row>
    <row r="185" spans="1:6" s="61" customFormat="1" x14ac:dyDescent="0.25">
      <c r="A185" s="64">
        <v>178</v>
      </c>
      <c r="B185" s="68" t="s">
        <v>701</v>
      </c>
      <c r="C185" s="65"/>
      <c r="D185" s="195">
        <v>2</v>
      </c>
      <c r="E185" s="173" t="s">
        <v>253</v>
      </c>
      <c r="F185" s="184">
        <f>(29957701/100000)*D185</f>
        <v>599.15401999999995</v>
      </c>
    </row>
    <row r="186" spans="1:6" s="61" customFormat="1" x14ac:dyDescent="0.25">
      <c r="A186" s="64">
        <v>179</v>
      </c>
      <c r="B186" s="68" t="s">
        <v>702</v>
      </c>
      <c r="C186" s="65"/>
      <c r="D186" s="195">
        <v>1</v>
      </c>
      <c r="E186" s="173" t="s">
        <v>253</v>
      </c>
      <c r="F186" s="184">
        <f>(49625439/100000)*D186</f>
        <v>496.25439</v>
      </c>
    </row>
    <row r="187" spans="1:6" s="61" customFormat="1" ht="87" customHeight="1" x14ac:dyDescent="0.25">
      <c r="A187" s="64">
        <v>180</v>
      </c>
      <c r="B187" s="68" t="s">
        <v>703</v>
      </c>
      <c r="C187" s="65"/>
      <c r="D187" s="195">
        <v>3</v>
      </c>
      <c r="E187" s="173" t="s">
        <v>20</v>
      </c>
      <c r="F187" s="184">
        <f>(88449.9/100000)*D187</f>
        <v>2.6534969999999998</v>
      </c>
    </row>
    <row r="188" spans="1:6" s="61" customFormat="1" ht="175.5" customHeight="1" x14ac:dyDescent="0.25">
      <c r="A188" s="64">
        <v>181</v>
      </c>
      <c r="B188" s="68" t="s">
        <v>704</v>
      </c>
      <c r="C188" s="65"/>
      <c r="D188" s="195">
        <v>5</v>
      </c>
      <c r="E188" s="173" t="s">
        <v>338</v>
      </c>
      <c r="F188" s="184">
        <f>(31171.35/100000)*D188</f>
        <v>1.5585674999999999</v>
      </c>
    </row>
    <row r="189" spans="1:6" s="61" customFormat="1" ht="30" x14ac:dyDescent="0.25">
      <c r="A189" s="64">
        <v>182</v>
      </c>
      <c r="B189" s="68" t="s">
        <v>705</v>
      </c>
      <c r="C189" s="65"/>
      <c r="D189" s="195">
        <v>2</v>
      </c>
      <c r="E189" s="173" t="s">
        <v>338</v>
      </c>
      <c r="F189" s="184">
        <f>(23790/100000)*D189</f>
        <v>0.4758</v>
      </c>
    </row>
    <row r="190" spans="1:6" s="61" customFormat="1" ht="30" x14ac:dyDescent="0.25">
      <c r="A190" s="64">
        <v>183</v>
      </c>
      <c r="B190" s="68" t="s">
        <v>706</v>
      </c>
      <c r="C190" s="65"/>
      <c r="D190" s="195">
        <v>4</v>
      </c>
      <c r="E190" s="173" t="s">
        <v>334</v>
      </c>
      <c r="F190" s="184">
        <f>(95160/100000)*D190</f>
        <v>3.8064</v>
      </c>
    </row>
    <row r="191" spans="1:6" s="61" customFormat="1" ht="93" customHeight="1" x14ac:dyDescent="0.25">
      <c r="A191" s="64">
        <v>184</v>
      </c>
      <c r="B191" s="68" t="s">
        <v>707</v>
      </c>
      <c r="C191" s="65"/>
      <c r="D191" s="195">
        <v>3</v>
      </c>
      <c r="E191" s="173" t="s">
        <v>185</v>
      </c>
      <c r="F191" s="184">
        <f>(154573.7/100000)</f>
        <v>1.5457370000000001</v>
      </c>
    </row>
    <row r="192" spans="1:6" s="61" customFormat="1" ht="30" x14ac:dyDescent="0.25">
      <c r="A192" s="64">
        <v>185</v>
      </c>
      <c r="B192" s="68" t="s">
        <v>708</v>
      </c>
      <c r="C192" s="65"/>
      <c r="D192" s="195">
        <v>6</v>
      </c>
      <c r="E192" s="173" t="s">
        <v>338</v>
      </c>
      <c r="F192" s="184">
        <f>(120237.6/100000)*D192</f>
        <v>7.2142560000000007</v>
      </c>
    </row>
    <row r="193" spans="1:6" s="61" customFormat="1" ht="231" customHeight="1" x14ac:dyDescent="0.25">
      <c r="A193" s="64">
        <v>186</v>
      </c>
      <c r="B193" s="68" t="s">
        <v>709</v>
      </c>
      <c r="C193" s="65"/>
      <c r="D193" s="195">
        <v>2</v>
      </c>
      <c r="E193" s="173" t="s">
        <v>338</v>
      </c>
      <c r="F193" s="184">
        <f>(315020.3/100000)*D193</f>
        <v>6.3004059999999997</v>
      </c>
    </row>
    <row r="194" spans="1:6" s="61" customFormat="1" ht="363.75" customHeight="1" x14ac:dyDescent="0.25">
      <c r="A194" s="64">
        <v>187</v>
      </c>
      <c r="B194" s="68" t="s">
        <v>710</v>
      </c>
      <c r="C194" s="65"/>
      <c r="D194" s="195">
        <v>1</v>
      </c>
      <c r="E194" s="173" t="s">
        <v>338</v>
      </c>
      <c r="F194" s="184">
        <f>(525033.9/100000)*D194</f>
        <v>5.2503390000000003</v>
      </c>
    </row>
    <row r="195" spans="1:6" s="61" customFormat="1" ht="90" x14ac:dyDescent="0.25">
      <c r="A195" s="64">
        <v>188</v>
      </c>
      <c r="B195" s="69" t="s">
        <v>711</v>
      </c>
      <c r="C195" s="65"/>
      <c r="D195" s="195">
        <v>4</v>
      </c>
      <c r="E195" s="173" t="s">
        <v>185</v>
      </c>
      <c r="F195" s="184">
        <f>(1904795/100000)*D195</f>
        <v>76.191800000000001</v>
      </c>
    </row>
    <row r="196" spans="1:6" s="61" customFormat="1" ht="45" x14ac:dyDescent="0.25">
      <c r="A196" s="64">
        <v>189</v>
      </c>
      <c r="B196" s="68" t="s">
        <v>712</v>
      </c>
      <c r="C196" s="65"/>
      <c r="D196" s="195"/>
      <c r="E196" s="173"/>
      <c r="F196" s="184"/>
    </row>
    <row r="197" spans="1:6" s="61" customFormat="1" ht="114.75" customHeight="1" x14ac:dyDescent="0.25">
      <c r="A197" s="64">
        <v>190</v>
      </c>
      <c r="B197" s="69" t="s">
        <v>713</v>
      </c>
      <c r="C197" s="65"/>
      <c r="D197" s="195">
        <v>2</v>
      </c>
      <c r="E197" s="173" t="s">
        <v>185</v>
      </c>
      <c r="F197" s="190">
        <f>(825138.7/100000)*D197</f>
        <v>16.502773999999999</v>
      </c>
    </row>
    <row r="198" spans="1:6" s="61" customFormat="1" ht="58.5" customHeight="1" x14ac:dyDescent="0.25">
      <c r="A198" s="64">
        <v>191</v>
      </c>
      <c r="B198" s="69" t="s">
        <v>714</v>
      </c>
      <c r="C198" s="65"/>
      <c r="D198" s="195"/>
      <c r="E198" s="173"/>
      <c r="F198" s="190"/>
    </row>
    <row r="199" spans="1:6" s="61" customFormat="1" x14ac:dyDescent="0.25">
      <c r="A199" s="64"/>
      <c r="B199" s="70" t="s">
        <v>715</v>
      </c>
      <c r="C199" s="65"/>
      <c r="D199" s="197"/>
      <c r="E199" s="176"/>
      <c r="F199" s="191"/>
    </row>
    <row r="200" spans="1:6" s="61" customFormat="1" ht="30" x14ac:dyDescent="0.25">
      <c r="A200" s="64">
        <v>192</v>
      </c>
      <c r="B200" s="69" t="s">
        <v>716</v>
      </c>
      <c r="C200" s="65"/>
      <c r="D200" s="195">
        <v>3</v>
      </c>
      <c r="E200" s="173" t="s">
        <v>20</v>
      </c>
      <c r="F200" s="184">
        <f>(127710/100000)</f>
        <v>1.2770999999999999</v>
      </c>
    </row>
    <row r="201" spans="1:6" s="61" customFormat="1" ht="30" x14ac:dyDescent="0.25">
      <c r="A201" s="64">
        <v>193</v>
      </c>
      <c r="B201" s="69" t="s">
        <v>717</v>
      </c>
      <c r="C201" s="65"/>
      <c r="D201" s="195">
        <v>3</v>
      </c>
      <c r="E201" s="173" t="s">
        <v>20</v>
      </c>
      <c r="F201" s="184">
        <f>(1915.65/100000)</f>
        <v>1.91565E-2</v>
      </c>
    </row>
    <row r="202" spans="1:6" s="61" customFormat="1" ht="30" x14ac:dyDescent="0.25">
      <c r="A202" s="64">
        <v>194</v>
      </c>
      <c r="B202" s="69" t="s">
        <v>718</v>
      </c>
      <c r="C202" s="65"/>
      <c r="D202" s="195">
        <v>3</v>
      </c>
      <c r="E202" s="173" t="s">
        <v>20</v>
      </c>
      <c r="F202" s="184">
        <f>(12995.2/100000)</f>
        <v>0.12995200000000001</v>
      </c>
    </row>
    <row r="203" spans="1:6" s="61" customFormat="1" ht="30" x14ac:dyDescent="0.25">
      <c r="A203" s="64">
        <v>195</v>
      </c>
      <c r="B203" s="69" t="s">
        <v>719</v>
      </c>
      <c r="C203" s="65"/>
      <c r="D203" s="195">
        <v>32</v>
      </c>
      <c r="E203" s="173" t="s">
        <v>338</v>
      </c>
      <c r="F203" s="184">
        <f>(27693.75/100000)</f>
        <v>0.2769375</v>
      </c>
    </row>
    <row r="204" spans="1:6" s="61" customFormat="1" ht="30" x14ac:dyDescent="0.25">
      <c r="A204" s="64">
        <v>196</v>
      </c>
      <c r="B204" s="69" t="s">
        <v>720</v>
      </c>
      <c r="C204" s="65"/>
      <c r="D204" s="195">
        <v>19</v>
      </c>
      <c r="E204" s="173" t="s">
        <v>338</v>
      </c>
      <c r="F204" s="184">
        <f>(30269.4/100000)</f>
        <v>0.30269400000000002</v>
      </c>
    </row>
    <row r="205" spans="1:6" s="61" customFormat="1" ht="71.25" customHeight="1" x14ac:dyDescent="0.25">
      <c r="A205" s="64">
        <v>197</v>
      </c>
      <c r="B205" s="69" t="s">
        <v>721</v>
      </c>
      <c r="C205" s="65"/>
      <c r="D205" s="195">
        <v>22</v>
      </c>
      <c r="E205" s="173" t="s">
        <v>338</v>
      </c>
      <c r="F205" s="184">
        <f>17446.8/100000</f>
        <v>0.17446799999999998</v>
      </c>
    </row>
    <row r="206" spans="1:6" s="61" customFormat="1" ht="70.5" customHeight="1" x14ac:dyDescent="0.25">
      <c r="A206" s="64">
        <v>198</v>
      </c>
      <c r="B206" s="69" t="s">
        <v>722</v>
      </c>
      <c r="C206" s="65"/>
      <c r="D206" s="195">
        <v>25</v>
      </c>
      <c r="E206" s="173" t="s">
        <v>338</v>
      </c>
      <c r="F206" s="184">
        <f>18717.3/100000</f>
        <v>0.18717300000000001</v>
      </c>
    </row>
    <row r="207" spans="1:6" s="61" customFormat="1" ht="61.5" customHeight="1" x14ac:dyDescent="0.25">
      <c r="A207" s="64">
        <v>199</v>
      </c>
      <c r="B207" s="69" t="s">
        <v>723</v>
      </c>
      <c r="C207" s="65"/>
      <c r="D207" s="195">
        <v>6</v>
      </c>
      <c r="E207" s="173" t="s">
        <v>338</v>
      </c>
      <c r="F207" s="184">
        <f>47424.3/100000</f>
        <v>0.47424300000000003</v>
      </c>
    </row>
    <row r="208" spans="1:6" s="61" customFormat="1" ht="60.75" customHeight="1" x14ac:dyDescent="0.25">
      <c r="A208" s="64">
        <v>200</v>
      </c>
      <c r="B208" s="69" t="s">
        <v>724</v>
      </c>
      <c r="C208" s="65"/>
      <c r="D208" s="195">
        <v>3</v>
      </c>
      <c r="E208" s="173" t="s">
        <v>338</v>
      </c>
      <c r="F208" s="184">
        <f>49729.05/100000</f>
        <v>0.49729050000000002</v>
      </c>
    </row>
    <row r="209" spans="1:6" s="61" customFormat="1" x14ac:dyDescent="0.25">
      <c r="A209" s="64">
        <v>201</v>
      </c>
      <c r="B209" s="69" t="s">
        <v>725</v>
      </c>
      <c r="C209" s="65"/>
      <c r="D209" s="195">
        <v>7</v>
      </c>
      <c r="E209" s="173" t="s">
        <v>338</v>
      </c>
      <c r="F209" s="184">
        <f>2812.458/100000</f>
        <v>2.812458E-2</v>
      </c>
    </row>
    <row r="210" spans="1:6" s="61" customFormat="1" ht="61.5" customHeight="1" x14ac:dyDescent="0.25">
      <c r="A210" s="64">
        <v>202</v>
      </c>
      <c r="B210" s="69" t="s">
        <v>726</v>
      </c>
      <c r="C210" s="65"/>
      <c r="D210" s="195">
        <v>11</v>
      </c>
      <c r="E210" s="173" t="s">
        <v>338</v>
      </c>
      <c r="F210" s="184">
        <f>11018.7/100000</f>
        <v>0.11018700000000001</v>
      </c>
    </row>
    <row r="211" spans="1:6" s="61" customFormat="1" ht="91.5" customHeight="1" x14ac:dyDescent="0.25">
      <c r="A211" s="64">
        <v>203</v>
      </c>
      <c r="B211" s="69" t="s">
        <v>727</v>
      </c>
      <c r="C211" s="65"/>
      <c r="D211" s="195">
        <v>23</v>
      </c>
      <c r="E211" s="173" t="s">
        <v>338</v>
      </c>
      <c r="F211" s="184">
        <f>12951.75/100000</f>
        <v>0.12951750000000001</v>
      </c>
    </row>
    <row r="212" spans="1:6" s="61" customFormat="1" ht="56.25" customHeight="1" x14ac:dyDescent="0.25">
      <c r="A212" s="64">
        <v>204</v>
      </c>
      <c r="B212" s="69" t="s">
        <v>728</v>
      </c>
      <c r="C212" s="65"/>
      <c r="D212" s="195">
        <v>31</v>
      </c>
      <c r="E212" s="173" t="s">
        <v>338</v>
      </c>
      <c r="F212" s="184">
        <f>12709.2/100000</f>
        <v>0.12709200000000001</v>
      </c>
    </row>
    <row r="213" spans="1:6" s="61" customFormat="1" ht="57.75" customHeight="1" x14ac:dyDescent="0.25">
      <c r="A213" s="64">
        <v>205</v>
      </c>
      <c r="B213" s="69" t="s">
        <v>729</v>
      </c>
      <c r="C213" s="65"/>
      <c r="D213" s="195">
        <v>23</v>
      </c>
      <c r="E213" s="173" t="s">
        <v>338</v>
      </c>
      <c r="F213" s="184">
        <f>12951.75/100000</f>
        <v>0.12951750000000001</v>
      </c>
    </row>
    <row r="214" spans="1:6" s="61" customFormat="1" ht="57" customHeight="1" x14ac:dyDescent="0.25">
      <c r="A214" s="64">
        <v>206</v>
      </c>
      <c r="B214" s="69" t="s">
        <v>730</v>
      </c>
      <c r="C214" s="65"/>
      <c r="D214" s="195">
        <v>9</v>
      </c>
      <c r="E214" s="173" t="s">
        <v>338</v>
      </c>
      <c r="F214" s="184">
        <f>16974.3/100000</f>
        <v>0.169743</v>
      </c>
    </row>
    <row r="215" spans="1:6" s="61" customFormat="1" ht="46.5" customHeight="1" x14ac:dyDescent="0.25">
      <c r="A215" s="64">
        <v>207</v>
      </c>
      <c r="B215" s="69" t="s">
        <v>731</v>
      </c>
      <c r="C215" s="65"/>
      <c r="D215" s="195">
        <v>72</v>
      </c>
      <c r="E215" s="173" t="s">
        <v>338</v>
      </c>
      <c r="F215" s="184">
        <f>7699.65*D215/100000</f>
        <v>5.543747999999999</v>
      </c>
    </row>
    <row r="216" spans="1:6" s="61" customFormat="1" ht="49.5" customHeight="1" x14ac:dyDescent="0.25">
      <c r="A216" s="64">
        <v>208</v>
      </c>
      <c r="B216" s="69" t="s">
        <v>732</v>
      </c>
      <c r="C216" s="65"/>
      <c r="D216" s="195">
        <v>7</v>
      </c>
      <c r="E216" s="173" t="s">
        <v>338</v>
      </c>
      <c r="F216" s="184">
        <f>9390.15/100000</f>
        <v>9.3901499999999999E-2</v>
      </c>
    </row>
    <row r="217" spans="1:6" s="61" customFormat="1" ht="39.75" customHeight="1" x14ac:dyDescent="0.25">
      <c r="A217" s="64">
        <v>209</v>
      </c>
      <c r="B217" s="69" t="s">
        <v>733</v>
      </c>
      <c r="C217" s="65"/>
      <c r="D217" s="195">
        <v>91</v>
      </c>
      <c r="E217" s="173" t="s">
        <v>338</v>
      </c>
      <c r="F217" s="184">
        <f>7699.65/100000</f>
        <v>7.6996499999999996E-2</v>
      </c>
    </row>
    <row r="218" spans="1:6" s="61" customFormat="1" ht="30" x14ac:dyDescent="0.25">
      <c r="A218" s="64">
        <v>210</v>
      </c>
      <c r="B218" s="69" t="s">
        <v>734</v>
      </c>
      <c r="C218" s="65"/>
      <c r="D218" s="195">
        <v>7</v>
      </c>
      <c r="E218" s="173" t="s">
        <v>338</v>
      </c>
      <c r="F218" s="184">
        <f>4792.2/100000</f>
        <v>4.7921999999999999E-2</v>
      </c>
    </row>
    <row r="219" spans="1:6" s="61" customFormat="1" ht="89.25" customHeight="1" x14ac:dyDescent="0.25">
      <c r="A219" s="64">
        <v>211</v>
      </c>
      <c r="B219" s="69" t="s">
        <v>735</v>
      </c>
      <c r="C219" s="65"/>
      <c r="D219" s="195">
        <v>43</v>
      </c>
      <c r="E219" s="173" t="s">
        <v>338</v>
      </c>
      <c r="F219" s="184">
        <f>16305.4/100000</f>
        <v>0.163054</v>
      </c>
    </row>
    <row r="220" spans="1:6" s="61" customFormat="1" ht="56.25" customHeight="1" x14ac:dyDescent="0.25">
      <c r="A220" s="64">
        <v>212</v>
      </c>
      <c r="B220" s="69" t="s">
        <v>736</v>
      </c>
      <c r="C220" s="65"/>
      <c r="D220" s="195">
        <v>74</v>
      </c>
      <c r="E220" s="173" t="s">
        <v>338</v>
      </c>
      <c r="F220" s="184">
        <f>3511.62/100000</f>
        <v>3.51162E-2</v>
      </c>
    </row>
    <row r="221" spans="1:6" s="61" customFormat="1" x14ac:dyDescent="0.25">
      <c r="A221" s="64"/>
      <c r="B221" s="70" t="s">
        <v>737</v>
      </c>
      <c r="C221" s="65"/>
      <c r="D221" s="197"/>
      <c r="E221" s="176"/>
      <c r="F221" s="191"/>
    </row>
    <row r="222" spans="1:6" s="61" customFormat="1" ht="162" customHeight="1" x14ac:dyDescent="0.25">
      <c r="A222" s="64">
        <v>213</v>
      </c>
      <c r="B222" s="69" t="s">
        <v>738</v>
      </c>
      <c r="C222" s="65"/>
      <c r="D222" s="195">
        <v>262</v>
      </c>
      <c r="E222" s="173" t="s">
        <v>739</v>
      </c>
      <c r="F222" s="184">
        <f>567209.3/100000</f>
        <v>5.6720930000000003</v>
      </c>
    </row>
    <row r="223" spans="1:6" s="61" customFormat="1" x14ac:dyDescent="0.25">
      <c r="A223" s="64">
        <v>214</v>
      </c>
      <c r="B223" s="69" t="s">
        <v>740</v>
      </c>
      <c r="C223" s="65"/>
      <c r="D223" s="195">
        <v>3</v>
      </c>
      <c r="E223" s="173" t="s">
        <v>20</v>
      </c>
      <c r="F223" s="184">
        <f>(248632.9/100000)</f>
        <v>2.486329</v>
      </c>
    </row>
    <row r="224" spans="1:6" s="61" customFormat="1" x14ac:dyDescent="0.25">
      <c r="A224" s="64"/>
      <c r="B224" s="70" t="s">
        <v>741</v>
      </c>
      <c r="C224" s="65"/>
      <c r="D224" s="197"/>
      <c r="E224" s="176"/>
      <c r="F224" s="191"/>
    </row>
    <row r="225" spans="1:6" s="61" customFormat="1" ht="127.5" customHeight="1" x14ac:dyDescent="0.25">
      <c r="A225" s="64">
        <v>215</v>
      </c>
      <c r="B225" s="69" t="s">
        <v>742</v>
      </c>
      <c r="C225" s="65"/>
      <c r="D225" s="195">
        <v>18</v>
      </c>
      <c r="E225" s="173" t="s">
        <v>338</v>
      </c>
      <c r="F225" s="184">
        <f>15271.2/100000</f>
        <v>0.15271200000000001</v>
      </c>
    </row>
    <row r="226" spans="1:6" s="61" customFormat="1" ht="58.5" customHeight="1" x14ac:dyDescent="0.25">
      <c r="A226" s="64">
        <v>216</v>
      </c>
      <c r="B226" s="69" t="s">
        <v>743</v>
      </c>
      <c r="C226" s="65"/>
      <c r="D226" s="195">
        <v>100</v>
      </c>
      <c r="E226" s="173" t="s">
        <v>338</v>
      </c>
      <c r="F226" s="184">
        <f>227.85/100000</f>
        <v>2.2785000000000001E-3</v>
      </c>
    </row>
    <row r="227" spans="1:6" s="61" customFormat="1" ht="30" x14ac:dyDescent="0.25">
      <c r="A227" s="64">
        <v>217</v>
      </c>
      <c r="B227" s="69" t="s">
        <v>744</v>
      </c>
      <c r="C227" s="65"/>
      <c r="D227" s="195">
        <v>73</v>
      </c>
      <c r="E227" s="173" t="s">
        <v>338</v>
      </c>
      <c r="F227" s="184">
        <f>415.8/100000</f>
        <v>4.1580000000000002E-3</v>
      </c>
    </row>
    <row r="228" spans="1:6" s="61" customFormat="1" x14ac:dyDescent="0.25">
      <c r="A228" s="64"/>
      <c r="B228" s="70" t="s">
        <v>745</v>
      </c>
      <c r="C228" s="65"/>
      <c r="D228" s="197"/>
      <c r="E228" s="176"/>
      <c r="F228" s="191"/>
    </row>
    <row r="229" spans="1:6" s="61" customFormat="1" ht="45" x14ac:dyDescent="0.25">
      <c r="A229" s="64">
        <v>218</v>
      </c>
      <c r="B229" s="69" t="s">
        <v>746</v>
      </c>
      <c r="C229" s="65"/>
      <c r="D229" s="195">
        <v>120</v>
      </c>
      <c r="E229" s="173" t="s">
        <v>338</v>
      </c>
      <c r="F229" s="184">
        <f>4695.6/100000</f>
        <v>4.6956000000000005E-2</v>
      </c>
    </row>
    <row r="230" spans="1:6" s="61" customFormat="1" x14ac:dyDescent="0.25">
      <c r="A230" s="64">
        <v>219</v>
      </c>
      <c r="B230" s="69" t="s">
        <v>747</v>
      </c>
      <c r="C230" s="65"/>
      <c r="D230" s="197"/>
      <c r="E230" s="176"/>
      <c r="F230" s="191"/>
    </row>
    <row r="231" spans="1:6" s="61" customFormat="1" ht="139.5" customHeight="1" x14ac:dyDescent="0.25">
      <c r="A231" s="64">
        <v>220</v>
      </c>
      <c r="B231" s="69" t="s">
        <v>748</v>
      </c>
      <c r="C231" s="65"/>
      <c r="D231" s="195">
        <v>396</v>
      </c>
      <c r="E231" s="173" t="s">
        <v>338</v>
      </c>
      <c r="F231" s="184">
        <f>2679.401/100000</f>
        <v>2.679401E-2</v>
      </c>
    </row>
    <row r="232" spans="1:6" s="61" customFormat="1" ht="118.5" customHeight="1" x14ac:dyDescent="0.25">
      <c r="A232" s="64">
        <v>221</v>
      </c>
      <c r="B232" s="69" t="s">
        <v>749</v>
      </c>
      <c r="C232" s="65"/>
      <c r="D232" s="195">
        <v>15.1</v>
      </c>
      <c r="E232" s="173" t="s">
        <v>243</v>
      </c>
      <c r="F232" s="184">
        <f>2914895/100000</f>
        <v>29.148949999999999</v>
      </c>
    </row>
    <row r="233" spans="1:6" s="61" customFormat="1" x14ac:dyDescent="0.25">
      <c r="A233" s="64">
        <v>222</v>
      </c>
      <c r="B233" s="69" t="s">
        <v>750</v>
      </c>
      <c r="C233" s="65"/>
      <c r="D233" s="197"/>
      <c r="E233" s="176"/>
      <c r="F233" s="191"/>
    </row>
    <row r="234" spans="1:6" s="61" customFormat="1" x14ac:dyDescent="0.25">
      <c r="A234" s="64">
        <v>223</v>
      </c>
      <c r="B234" s="69" t="s">
        <v>751</v>
      </c>
      <c r="C234" s="65"/>
      <c r="D234" s="195">
        <v>4</v>
      </c>
      <c r="E234" s="173" t="s">
        <v>338</v>
      </c>
      <c r="F234" s="184">
        <f>4460/100000</f>
        <v>4.4600000000000001E-2</v>
      </c>
    </row>
    <row r="235" spans="1:6" s="61" customFormat="1" ht="73.5" customHeight="1" x14ac:dyDescent="0.25">
      <c r="A235" s="64">
        <v>224</v>
      </c>
      <c r="B235" s="69" t="s">
        <v>752</v>
      </c>
      <c r="C235" s="65"/>
      <c r="D235" s="195">
        <v>6</v>
      </c>
      <c r="E235" s="173" t="s">
        <v>338</v>
      </c>
      <c r="F235" s="184">
        <f>5024/100000</f>
        <v>5.024E-2</v>
      </c>
    </row>
    <row r="236" spans="1:6" s="61" customFormat="1" x14ac:dyDescent="0.25">
      <c r="A236" s="64">
        <v>225</v>
      </c>
      <c r="B236" s="69" t="s">
        <v>753</v>
      </c>
      <c r="C236" s="65"/>
      <c r="D236" s="195">
        <v>6</v>
      </c>
      <c r="E236" s="173" t="s">
        <v>338</v>
      </c>
      <c r="F236" s="184">
        <f>17904/100000</f>
        <v>0.17904</v>
      </c>
    </row>
    <row r="237" spans="1:6" s="61" customFormat="1" ht="30" x14ac:dyDescent="0.25">
      <c r="A237" s="64">
        <v>226</v>
      </c>
      <c r="B237" s="69" t="s">
        <v>754</v>
      </c>
      <c r="C237" s="65"/>
      <c r="D237" s="195">
        <v>4</v>
      </c>
      <c r="E237" s="173" t="s">
        <v>338</v>
      </c>
      <c r="F237" s="184">
        <f>29330/100000</f>
        <v>0.29330000000000001</v>
      </c>
    </row>
    <row r="238" spans="1:6" s="61" customFormat="1" ht="30" x14ac:dyDescent="0.25">
      <c r="A238" s="64">
        <v>227</v>
      </c>
      <c r="B238" s="69" t="s">
        <v>755</v>
      </c>
      <c r="C238" s="65"/>
      <c r="D238" s="195">
        <v>4</v>
      </c>
      <c r="E238" s="173" t="s">
        <v>338</v>
      </c>
      <c r="F238" s="184">
        <f>25385/100000</f>
        <v>0.25385000000000002</v>
      </c>
    </row>
    <row r="239" spans="1:6" s="61" customFormat="1" x14ac:dyDescent="0.25">
      <c r="A239" s="64"/>
      <c r="B239" s="70" t="s">
        <v>756</v>
      </c>
      <c r="C239" s="65"/>
      <c r="D239" s="197"/>
      <c r="E239" s="176"/>
      <c r="F239" s="191"/>
    </row>
    <row r="240" spans="1:6" s="61" customFormat="1" x14ac:dyDescent="0.25">
      <c r="A240" s="64">
        <v>228</v>
      </c>
      <c r="B240" s="69" t="s">
        <v>757</v>
      </c>
      <c r="C240" s="65"/>
      <c r="D240" s="195">
        <v>5</v>
      </c>
      <c r="E240" s="173" t="s">
        <v>185</v>
      </c>
      <c r="F240" s="184">
        <f>23389.8/100000</f>
        <v>0.23389799999999999</v>
      </c>
    </row>
    <row r="241" spans="1:6" s="61" customFormat="1" x14ac:dyDescent="0.25">
      <c r="A241" s="64"/>
      <c r="B241" s="70" t="s">
        <v>758</v>
      </c>
      <c r="C241" s="65"/>
      <c r="D241" s="197"/>
      <c r="E241" s="176"/>
      <c r="F241" s="191"/>
    </row>
    <row r="242" spans="1:6" s="61" customFormat="1" ht="75" customHeight="1" x14ac:dyDescent="0.25">
      <c r="A242" s="64">
        <v>229</v>
      </c>
      <c r="B242" s="69" t="s">
        <v>759</v>
      </c>
      <c r="C242" s="65"/>
      <c r="D242" s="195">
        <v>215</v>
      </c>
      <c r="E242" s="173" t="s">
        <v>243</v>
      </c>
      <c r="F242" s="184">
        <f>221146.2/100000</f>
        <v>2.211462</v>
      </c>
    </row>
    <row r="243" spans="1:6" s="61" customFormat="1" ht="60.75" customHeight="1" x14ac:dyDescent="0.25">
      <c r="A243" s="64">
        <v>230</v>
      </c>
      <c r="B243" s="69" t="s">
        <v>760</v>
      </c>
      <c r="C243" s="65"/>
      <c r="D243" s="195">
        <v>50</v>
      </c>
      <c r="E243" s="173" t="s">
        <v>243</v>
      </c>
      <c r="F243" s="184">
        <f>353948.1/100000</f>
        <v>3.5394809999999999</v>
      </c>
    </row>
    <row r="244" spans="1:6" s="61" customFormat="1" ht="59.25" customHeight="1" x14ac:dyDescent="0.25">
      <c r="A244" s="64">
        <v>231</v>
      </c>
      <c r="B244" s="69" t="s">
        <v>761</v>
      </c>
      <c r="C244" s="65"/>
      <c r="D244" s="195">
        <v>20</v>
      </c>
      <c r="E244" s="173" t="s">
        <v>243</v>
      </c>
      <c r="F244" s="184">
        <f>137503.6/100000</f>
        <v>1.3750360000000001</v>
      </c>
    </row>
    <row r="245" spans="1:6" s="61" customFormat="1" x14ac:dyDescent="0.25">
      <c r="A245" s="64"/>
      <c r="B245" s="70" t="s">
        <v>762</v>
      </c>
      <c r="C245" s="65"/>
      <c r="D245" s="197"/>
      <c r="E245" s="176"/>
      <c r="F245" s="191"/>
    </row>
    <row r="246" spans="1:6" s="61" customFormat="1" x14ac:dyDescent="0.25">
      <c r="A246" s="64"/>
      <c r="B246" s="70" t="s">
        <v>763</v>
      </c>
      <c r="C246" s="65"/>
      <c r="D246" s="197"/>
      <c r="E246" s="176"/>
      <c r="F246" s="191"/>
    </row>
    <row r="247" spans="1:6" s="61" customFormat="1" ht="390" x14ac:dyDescent="0.25">
      <c r="A247" s="64">
        <v>232</v>
      </c>
      <c r="B247" s="69" t="s">
        <v>764</v>
      </c>
      <c r="C247" s="65"/>
      <c r="D247" s="195">
        <v>6</v>
      </c>
      <c r="E247" s="173" t="s">
        <v>334</v>
      </c>
      <c r="F247" s="184">
        <f>1158717/100000</f>
        <v>11.58717</v>
      </c>
    </row>
    <row r="248" spans="1:6" s="61" customFormat="1" ht="58.5" customHeight="1" x14ac:dyDescent="0.25">
      <c r="A248" s="64">
        <v>233</v>
      </c>
      <c r="B248" s="69" t="s">
        <v>765</v>
      </c>
      <c r="C248" s="65"/>
      <c r="D248" s="195">
        <v>10</v>
      </c>
      <c r="E248" s="173" t="s">
        <v>334</v>
      </c>
      <c r="F248" s="184">
        <f>7191.51/100000</f>
        <v>7.1915099999999996E-2</v>
      </c>
    </row>
    <row r="249" spans="1:6" s="61" customFormat="1" x14ac:dyDescent="0.25">
      <c r="A249" s="64">
        <v>234</v>
      </c>
      <c r="B249" s="69" t="s">
        <v>766</v>
      </c>
      <c r="C249" s="65"/>
      <c r="D249" s="195">
        <v>31</v>
      </c>
      <c r="E249" s="173" t="s">
        <v>50</v>
      </c>
      <c r="F249" s="184">
        <f>4454.381/100000</f>
        <v>4.4543810000000003E-2</v>
      </c>
    </row>
    <row r="250" spans="1:6" s="61" customFormat="1" ht="30" x14ac:dyDescent="0.25">
      <c r="A250" s="64"/>
      <c r="B250" s="70" t="s">
        <v>767</v>
      </c>
      <c r="C250" s="65"/>
      <c r="D250" s="197"/>
      <c r="E250" s="176"/>
      <c r="F250" s="191"/>
    </row>
    <row r="251" spans="1:6" s="61" customFormat="1" ht="44.25" customHeight="1" x14ac:dyDescent="0.25">
      <c r="A251" s="64">
        <v>235</v>
      </c>
      <c r="B251" s="69" t="s">
        <v>768</v>
      </c>
      <c r="C251" s="65"/>
      <c r="D251" s="195">
        <v>2</v>
      </c>
      <c r="E251" s="173" t="s">
        <v>618</v>
      </c>
      <c r="F251" s="184">
        <f>134949.2/100000</f>
        <v>1.3494920000000001</v>
      </c>
    </row>
    <row r="252" spans="1:6" s="61" customFormat="1" ht="58.5" customHeight="1" x14ac:dyDescent="0.25">
      <c r="A252" s="64">
        <v>236</v>
      </c>
      <c r="B252" s="69" t="s">
        <v>769</v>
      </c>
      <c r="C252" s="65"/>
      <c r="D252" s="195">
        <v>96</v>
      </c>
      <c r="E252" s="173" t="s">
        <v>20</v>
      </c>
      <c r="F252" s="184">
        <f>1801.125/100000</f>
        <v>1.8011249999999999E-2</v>
      </c>
    </row>
    <row r="253" spans="1:6" s="61" customFormat="1" x14ac:dyDescent="0.25">
      <c r="A253" s="64"/>
      <c r="B253" s="70" t="s">
        <v>770</v>
      </c>
      <c r="C253" s="65"/>
      <c r="D253" s="197"/>
      <c r="E253" s="176"/>
      <c r="F253" s="191"/>
    </row>
    <row r="254" spans="1:6" s="61" customFormat="1" ht="138" customHeight="1" x14ac:dyDescent="0.25">
      <c r="A254" s="64">
        <v>237</v>
      </c>
      <c r="B254" s="69" t="s">
        <v>771</v>
      </c>
      <c r="C254" s="65"/>
      <c r="D254" s="195">
        <v>2</v>
      </c>
      <c r="E254" s="173" t="s">
        <v>243</v>
      </c>
      <c r="F254" s="184">
        <f>96174.03/100000</f>
        <v>0.96174029999999999</v>
      </c>
    </row>
    <row r="255" spans="1:6" s="61" customFormat="1" ht="58.5" customHeight="1" x14ac:dyDescent="0.25">
      <c r="A255" s="64">
        <v>238</v>
      </c>
      <c r="B255" s="69" t="s">
        <v>772</v>
      </c>
      <c r="C255" s="65"/>
      <c r="D255" s="195">
        <v>2</v>
      </c>
      <c r="E255" s="173" t="s">
        <v>20</v>
      </c>
      <c r="F255" s="184">
        <f>4641.526/100000</f>
        <v>4.641526E-2</v>
      </c>
    </row>
    <row r="256" spans="1:6" s="61" customFormat="1" ht="58.5" customHeight="1" x14ac:dyDescent="0.25">
      <c r="A256" s="64">
        <v>239</v>
      </c>
      <c r="B256" s="69" t="s">
        <v>773</v>
      </c>
      <c r="C256" s="65"/>
      <c r="D256" s="195">
        <v>2</v>
      </c>
      <c r="E256" s="173" t="s">
        <v>20</v>
      </c>
      <c r="F256" s="184">
        <f>4079.483/100000</f>
        <v>4.0794830000000004E-2</v>
      </c>
    </row>
    <row r="257" spans="1:9" s="61" customFormat="1" ht="58.5" customHeight="1" x14ac:dyDescent="0.25">
      <c r="A257" s="64">
        <v>240</v>
      </c>
      <c r="B257" s="69" t="s">
        <v>774</v>
      </c>
      <c r="C257" s="65"/>
      <c r="D257" s="195">
        <v>4</v>
      </c>
      <c r="E257" s="173" t="s">
        <v>20</v>
      </c>
      <c r="F257" s="184">
        <f>4079.483/100000</f>
        <v>4.0794830000000004E-2</v>
      </c>
    </row>
    <row r="258" spans="1:9" s="61" customFormat="1" ht="38.25" customHeight="1" x14ac:dyDescent="0.25">
      <c r="A258" s="64">
        <v>241</v>
      </c>
      <c r="B258" s="69" t="s">
        <v>775</v>
      </c>
      <c r="C258" s="65"/>
      <c r="D258" s="195">
        <v>2</v>
      </c>
      <c r="E258" s="173" t="s">
        <v>20</v>
      </c>
      <c r="F258" s="184">
        <v>2038.3040000000001</v>
      </c>
    </row>
    <row r="259" spans="1:9" s="61" customFormat="1" ht="57" customHeight="1" x14ac:dyDescent="0.25">
      <c r="A259" s="64">
        <v>242</v>
      </c>
      <c r="B259" s="69" t="s">
        <v>776</v>
      </c>
      <c r="C259" s="65"/>
      <c r="D259" s="195">
        <v>5</v>
      </c>
      <c r="E259" s="173" t="s">
        <v>20</v>
      </c>
      <c r="F259" s="184">
        <f>21830/100000</f>
        <v>0.21829999999999999</v>
      </c>
    </row>
    <row r="260" spans="1:9" s="61" customFormat="1" ht="57" customHeight="1" x14ac:dyDescent="0.25">
      <c r="A260" s="64">
        <v>243</v>
      </c>
      <c r="B260" s="69" t="s">
        <v>777</v>
      </c>
      <c r="C260" s="65"/>
      <c r="D260" s="195">
        <v>3</v>
      </c>
      <c r="E260" s="173" t="s">
        <v>20</v>
      </c>
      <c r="F260" s="184">
        <f>5900/100000</f>
        <v>5.8999999999999997E-2</v>
      </c>
    </row>
    <row r="261" spans="1:9" s="61" customFormat="1" x14ac:dyDescent="0.25">
      <c r="A261" s="64"/>
      <c r="B261" s="70" t="s">
        <v>778</v>
      </c>
      <c r="C261" s="65"/>
      <c r="D261" s="197"/>
      <c r="E261" s="176"/>
      <c r="F261" s="191"/>
    </row>
    <row r="262" spans="1:9" s="61" customFormat="1" ht="168" customHeight="1" x14ac:dyDescent="0.25">
      <c r="A262" s="64">
        <v>244</v>
      </c>
      <c r="B262" s="69" t="s">
        <v>779</v>
      </c>
      <c r="C262" s="65"/>
      <c r="D262" s="195">
        <v>1</v>
      </c>
      <c r="E262" s="173" t="s">
        <v>20</v>
      </c>
      <c r="F262" s="184">
        <f>559003.9/100000</f>
        <v>5.590039</v>
      </c>
    </row>
    <row r="263" spans="1:9" s="61" customFormat="1" ht="32.25" customHeight="1" x14ac:dyDescent="0.25">
      <c r="A263" s="64">
        <v>245</v>
      </c>
      <c r="B263" s="71" t="s">
        <v>425</v>
      </c>
      <c r="C263" s="71" t="s">
        <v>426</v>
      </c>
      <c r="D263" s="72">
        <v>3</v>
      </c>
      <c r="E263" s="174" t="s">
        <v>25</v>
      </c>
      <c r="F263" s="73">
        <v>1000</v>
      </c>
    </row>
    <row r="264" spans="1:9" s="61" customFormat="1" ht="32.25" customHeight="1" x14ac:dyDescent="0.25">
      <c r="A264" s="64">
        <v>246</v>
      </c>
      <c r="B264" s="71" t="s">
        <v>427</v>
      </c>
      <c r="C264" s="71" t="s">
        <v>426</v>
      </c>
      <c r="D264" s="72">
        <v>3</v>
      </c>
      <c r="E264" s="174" t="s">
        <v>25</v>
      </c>
      <c r="F264" s="73">
        <v>50</v>
      </c>
    </row>
    <row r="265" spans="1:9" s="61" customFormat="1" ht="32.25" customHeight="1" x14ac:dyDescent="0.25">
      <c r="A265" s="64">
        <v>247</v>
      </c>
      <c r="B265" s="77" t="s">
        <v>428</v>
      </c>
      <c r="C265" s="71" t="s">
        <v>426</v>
      </c>
      <c r="D265" s="72">
        <v>300</v>
      </c>
      <c r="E265" s="174" t="s">
        <v>243</v>
      </c>
      <c r="F265" s="73">
        <v>500</v>
      </c>
    </row>
    <row r="266" spans="1:9" ht="18.75" x14ac:dyDescent="0.25">
      <c r="A266" s="28"/>
      <c r="B266" s="148" t="s">
        <v>782</v>
      </c>
      <c r="C266" s="28"/>
      <c r="D266" s="187"/>
      <c r="E266" s="27"/>
      <c r="F266" s="187"/>
    </row>
    <row r="267" spans="1:9" s="61" customFormat="1" ht="31.5" customHeight="1" x14ac:dyDescent="0.25">
      <c r="A267" s="64">
        <v>248</v>
      </c>
      <c r="B267" s="80" t="s">
        <v>346</v>
      </c>
      <c r="C267" s="85" t="s">
        <v>347</v>
      </c>
      <c r="D267" s="203">
        <v>70</v>
      </c>
      <c r="E267" s="179">
        <v>120000</v>
      </c>
      <c r="F267" s="192">
        <v>37</v>
      </c>
    </row>
    <row r="268" spans="1:9" s="61" customFormat="1" ht="30" customHeight="1" x14ac:dyDescent="0.25">
      <c r="A268" s="64">
        <v>249</v>
      </c>
      <c r="B268" s="68" t="s">
        <v>36</v>
      </c>
      <c r="C268" s="68" t="s">
        <v>37</v>
      </c>
      <c r="D268" s="195">
        <v>1</v>
      </c>
      <c r="E268" s="173" t="s">
        <v>38</v>
      </c>
      <c r="F268" s="184">
        <v>0.6</v>
      </c>
    </row>
    <row r="269" spans="1:9" s="61" customFormat="1" x14ac:dyDescent="0.25">
      <c r="A269" s="64">
        <v>250</v>
      </c>
      <c r="B269" s="65" t="s">
        <v>267</v>
      </c>
      <c r="C269" s="65" t="s">
        <v>268</v>
      </c>
      <c r="D269" s="197">
        <v>2</v>
      </c>
      <c r="E269" s="176" t="s">
        <v>20</v>
      </c>
      <c r="F269" s="186">
        <v>1.35</v>
      </c>
    </row>
    <row r="270" spans="1:9" s="61" customFormat="1" ht="30" hidden="1" x14ac:dyDescent="0.25">
      <c r="A270" s="64">
        <v>251</v>
      </c>
      <c r="B270" s="65" t="s">
        <v>262</v>
      </c>
      <c r="C270" s="65" t="s">
        <v>263</v>
      </c>
      <c r="D270" s="197">
        <v>25</v>
      </c>
      <c r="E270" s="176" t="s">
        <v>264</v>
      </c>
      <c r="F270" s="186">
        <v>1.9</v>
      </c>
    </row>
    <row r="271" spans="1:9" s="61" customFormat="1" ht="15.75" thickBot="1" x14ac:dyDescent="0.3">
      <c r="A271" s="64">
        <v>252</v>
      </c>
      <c r="B271" s="65" t="s">
        <v>267</v>
      </c>
      <c r="C271" s="65" t="s">
        <v>268</v>
      </c>
      <c r="D271" s="197">
        <v>2</v>
      </c>
      <c r="E271" s="176" t="s">
        <v>20</v>
      </c>
      <c r="F271" s="186">
        <v>1.35</v>
      </c>
      <c r="I271" s="76"/>
    </row>
    <row r="272" spans="1:9" s="61" customFormat="1" x14ac:dyDescent="0.25">
      <c r="A272" s="64">
        <v>253</v>
      </c>
      <c r="B272" s="71" t="s">
        <v>657</v>
      </c>
      <c r="C272" s="71" t="s">
        <v>446</v>
      </c>
      <c r="D272" s="72">
        <v>4</v>
      </c>
      <c r="E272" s="174" t="s">
        <v>338</v>
      </c>
      <c r="F272" s="73">
        <v>3</v>
      </c>
    </row>
    <row r="273" spans="1:6" s="61" customFormat="1" ht="30" x14ac:dyDescent="0.25">
      <c r="A273" s="64">
        <v>254</v>
      </c>
      <c r="B273" s="80" t="s">
        <v>348</v>
      </c>
      <c r="C273" s="83" t="s">
        <v>349</v>
      </c>
      <c r="D273" s="203">
        <v>5</v>
      </c>
      <c r="E273" s="179">
        <v>200000</v>
      </c>
      <c r="F273" s="192">
        <v>10</v>
      </c>
    </row>
    <row r="274" spans="1:6" s="61" customFormat="1" x14ac:dyDescent="0.25">
      <c r="A274" s="64">
        <v>255</v>
      </c>
      <c r="B274" s="80" t="s">
        <v>350</v>
      </c>
      <c r="C274" s="82"/>
      <c r="D274" s="203">
        <v>10</v>
      </c>
      <c r="E274" s="179">
        <v>75000</v>
      </c>
      <c r="F274" s="192">
        <v>7.5</v>
      </c>
    </row>
    <row r="275" spans="1:6" s="61" customFormat="1" x14ac:dyDescent="0.25">
      <c r="A275" s="64">
        <v>256</v>
      </c>
      <c r="B275" s="80" t="s">
        <v>351</v>
      </c>
      <c r="C275" s="82"/>
      <c r="D275" s="203">
        <v>1</v>
      </c>
      <c r="E275" s="179">
        <v>250000</v>
      </c>
      <c r="F275" s="192">
        <v>2.5</v>
      </c>
    </row>
    <row r="276" spans="1:6" s="61" customFormat="1" x14ac:dyDescent="0.25">
      <c r="A276" s="64">
        <v>257</v>
      </c>
      <c r="B276" s="80" t="s">
        <v>352</v>
      </c>
      <c r="C276" s="82"/>
      <c r="D276" s="203"/>
      <c r="E276" s="179"/>
      <c r="F276" s="192">
        <v>18</v>
      </c>
    </row>
    <row r="277" spans="1:6" s="61" customFormat="1" ht="19.5" customHeight="1" x14ac:dyDescent="0.25">
      <c r="A277" s="64">
        <v>258</v>
      </c>
      <c r="B277" s="80" t="s">
        <v>310</v>
      </c>
      <c r="C277" s="81" t="s">
        <v>353</v>
      </c>
      <c r="D277" s="203">
        <v>325</v>
      </c>
      <c r="E277" s="179">
        <v>2000</v>
      </c>
      <c r="F277" s="192">
        <v>6.5</v>
      </c>
    </row>
    <row r="278" spans="1:6" s="61" customFormat="1" ht="32.25" customHeight="1" x14ac:dyDescent="0.25">
      <c r="A278" s="64">
        <v>259</v>
      </c>
      <c r="B278" s="71" t="s">
        <v>355</v>
      </c>
      <c r="C278" s="77" t="s">
        <v>356</v>
      </c>
      <c r="D278" s="72"/>
      <c r="E278" s="174"/>
      <c r="F278" s="73">
        <v>10</v>
      </c>
    </row>
    <row r="279" spans="1:6" s="61" customFormat="1" x14ac:dyDescent="0.25">
      <c r="A279" s="64">
        <v>260</v>
      </c>
      <c r="B279" s="80" t="s">
        <v>354</v>
      </c>
      <c r="C279" s="84"/>
      <c r="D279" s="203">
        <v>50</v>
      </c>
      <c r="E279" s="179">
        <v>7000</v>
      </c>
      <c r="F279" s="192">
        <v>3.5</v>
      </c>
    </row>
    <row r="280" spans="1:6" s="61" customFormat="1" x14ac:dyDescent="0.25">
      <c r="A280" s="64">
        <v>261</v>
      </c>
      <c r="B280" s="80" t="s">
        <v>357</v>
      </c>
      <c r="C280" s="82"/>
      <c r="D280" s="203"/>
      <c r="E280" s="179"/>
      <c r="F280" s="192">
        <v>2</v>
      </c>
    </row>
    <row r="281" spans="1:6" ht="25.5" customHeight="1" x14ac:dyDescent="0.25">
      <c r="A281" s="28"/>
      <c r="B281" s="149" t="s">
        <v>785</v>
      </c>
      <c r="C281" s="28"/>
      <c r="D281" s="187"/>
      <c r="E281" s="27"/>
      <c r="F281" s="187"/>
    </row>
    <row r="282" spans="1:6" ht="30" x14ac:dyDescent="0.25">
      <c r="A282" s="64">
        <v>262</v>
      </c>
      <c r="B282" s="65" t="s">
        <v>11</v>
      </c>
      <c r="C282" s="65" t="s">
        <v>12</v>
      </c>
      <c r="D282" s="197">
        <v>21243</v>
      </c>
      <c r="E282" s="176" t="s">
        <v>13</v>
      </c>
      <c r="F282" s="186">
        <v>85</v>
      </c>
    </row>
    <row r="283" spans="1:6" x14ac:dyDescent="0.25">
      <c r="A283" s="64">
        <v>263</v>
      </c>
      <c r="B283" s="68" t="s">
        <v>792</v>
      </c>
      <c r="C283" s="68" t="s">
        <v>793</v>
      </c>
      <c r="D283" s="195">
        <v>5000</v>
      </c>
      <c r="E283" s="173" t="s">
        <v>794</v>
      </c>
      <c r="F283" s="184">
        <v>5000</v>
      </c>
    </row>
    <row r="284" spans="1:6" x14ac:dyDescent="0.25">
      <c r="A284" s="64">
        <v>264</v>
      </c>
      <c r="B284" s="68" t="s">
        <v>39</v>
      </c>
      <c r="C284" s="68" t="s">
        <v>40</v>
      </c>
      <c r="D284" s="195">
        <v>358</v>
      </c>
      <c r="E284" s="173" t="s">
        <v>41</v>
      </c>
      <c r="F284" s="184">
        <v>0.63</v>
      </c>
    </row>
    <row r="285" spans="1:6" x14ac:dyDescent="0.25">
      <c r="A285" s="64">
        <v>265</v>
      </c>
      <c r="B285" s="68" t="s">
        <v>42</v>
      </c>
      <c r="C285" s="68" t="s">
        <v>40</v>
      </c>
      <c r="D285" s="195">
        <v>40</v>
      </c>
      <c r="E285" s="173" t="s">
        <v>41</v>
      </c>
      <c r="F285" s="184">
        <v>0.14499999999999999</v>
      </c>
    </row>
    <row r="286" spans="1:6" x14ac:dyDescent="0.25">
      <c r="A286" s="64">
        <v>266</v>
      </c>
      <c r="B286" s="68" t="s">
        <v>43</v>
      </c>
      <c r="C286" s="68" t="s">
        <v>44</v>
      </c>
      <c r="D286" s="195">
        <v>42</v>
      </c>
      <c r="E286" s="173" t="s">
        <v>45</v>
      </c>
      <c r="F286" s="184">
        <v>1.9E-2</v>
      </c>
    </row>
    <row r="287" spans="1:6" x14ac:dyDescent="0.25">
      <c r="A287" s="64">
        <v>267</v>
      </c>
      <c r="B287" s="68" t="s">
        <v>46</v>
      </c>
      <c r="C287" s="68" t="s">
        <v>47</v>
      </c>
      <c r="D287" s="195">
        <v>36</v>
      </c>
      <c r="E287" s="173" t="s">
        <v>45</v>
      </c>
      <c r="F287" s="184">
        <v>2.5000000000000001E-2</v>
      </c>
    </row>
    <row r="288" spans="1:6" x14ac:dyDescent="0.25">
      <c r="A288" s="64">
        <v>268</v>
      </c>
      <c r="B288" s="68" t="s">
        <v>48</v>
      </c>
      <c r="C288" s="68" t="s">
        <v>49</v>
      </c>
      <c r="D288" s="195">
        <v>74</v>
      </c>
      <c r="E288" s="173" t="s">
        <v>50</v>
      </c>
      <c r="F288" s="184">
        <v>0.01</v>
      </c>
    </row>
    <row r="289" spans="1:6" x14ac:dyDescent="0.25">
      <c r="A289" s="64">
        <v>269</v>
      </c>
      <c r="B289" s="68" t="s">
        <v>51</v>
      </c>
      <c r="C289" s="68" t="s">
        <v>52</v>
      </c>
      <c r="D289" s="195">
        <v>64</v>
      </c>
      <c r="E289" s="173" t="s">
        <v>50</v>
      </c>
      <c r="F289" s="184">
        <v>1.6E-2</v>
      </c>
    </row>
    <row r="290" spans="1:6" x14ac:dyDescent="0.25">
      <c r="A290" s="64">
        <v>270</v>
      </c>
      <c r="B290" s="68" t="s">
        <v>53</v>
      </c>
      <c r="C290" s="68" t="s">
        <v>54</v>
      </c>
      <c r="D290" s="195">
        <v>60</v>
      </c>
      <c r="E290" s="173" t="s">
        <v>50</v>
      </c>
      <c r="F290" s="184">
        <v>1.4999999999999999E-2</v>
      </c>
    </row>
    <row r="291" spans="1:6" x14ac:dyDescent="0.25">
      <c r="A291" s="64">
        <v>271</v>
      </c>
      <c r="B291" s="68" t="s">
        <v>55</v>
      </c>
      <c r="C291" s="68" t="s">
        <v>56</v>
      </c>
      <c r="D291" s="195">
        <v>20</v>
      </c>
      <c r="E291" s="173" t="s">
        <v>50</v>
      </c>
      <c r="F291" s="184">
        <v>6.2E-2</v>
      </c>
    </row>
    <row r="292" spans="1:6" x14ac:dyDescent="0.25">
      <c r="A292" s="64">
        <v>272</v>
      </c>
      <c r="B292" s="68" t="s">
        <v>57</v>
      </c>
      <c r="C292" s="68"/>
      <c r="D292" s="195">
        <v>48</v>
      </c>
      <c r="E292" s="173" t="s">
        <v>50</v>
      </c>
      <c r="F292" s="184">
        <v>4.5999999999999999E-2</v>
      </c>
    </row>
    <row r="293" spans="1:6" x14ac:dyDescent="0.25">
      <c r="A293" s="64">
        <v>273</v>
      </c>
      <c r="B293" s="68" t="s">
        <v>58</v>
      </c>
      <c r="C293" s="68"/>
      <c r="D293" s="195">
        <v>170</v>
      </c>
      <c r="E293" s="173" t="s">
        <v>50</v>
      </c>
      <c r="F293" s="184">
        <v>6.0000000000000001E-3</v>
      </c>
    </row>
    <row r="294" spans="1:6" x14ac:dyDescent="0.25">
      <c r="A294" s="64">
        <v>274</v>
      </c>
      <c r="B294" s="68" t="s">
        <v>59</v>
      </c>
      <c r="C294" s="68" t="s">
        <v>60</v>
      </c>
      <c r="D294" s="195">
        <v>114</v>
      </c>
      <c r="E294" s="173" t="s">
        <v>50</v>
      </c>
      <c r="F294" s="184">
        <v>0.10299999999999999</v>
      </c>
    </row>
    <row r="295" spans="1:6" x14ac:dyDescent="0.25">
      <c r="A295" s="64">
        <v>275</v>
      </c>
      <c r="B295" s="68" t="s">
        <v>61</v>
      </c>
      <c r="C295" s="68" t="s">
        <v>62</v>
      </c>
      <c r="D295" s="195">
        <v>200</v>
      </c>
      <c r="E295" s="173" t="s">
        <v>50</v>
      </c>
      <c r="F295" s="184">
        <v>2.4E-2</v>
      </c>
    </row>
    <row r="296" spans="1:6" x14ac:dyDescent="0.25">
      <c r="A296" s="64">
        <v>276</v>
      </c>
      <c r="B296" s="68" t="s">
        <v>63</v>
      </c>
      <c r="C296" s="68" t="s">
        <v>64</v>
      </c>
      <c r="D296" s="195">
        <v>200</v>
      </c>
      <c r="E296" s="173" t="s">
        <v>50</v>
      </c>
      <c r="F296" s="184">
        <v>0.11</v>
      </c>
    </row>
    <row r="297" spans="1:6" x14ac:dyDescent="0.25">
      <c r="A297" s="64">
        <v>277</v>
      </c>
      <c r="B297" s="68" t="s">
        <v>65</v>
      </c>
      <c r="C297" s="68" t="s">
        <v>66</v>
      </c>
      <c r="D297" s="195">
        <v>122</v>
      </c>
      <c r="E297" s="173" t="s">
        <v>50</v>
      </c>
      <c r="F297" s="184">
        <v>3.3000000000000002E-2</v>
      </c>
    </row>
    <row r="298" spans="1:6" x14ac:dyDescent="0.25">
      <c r="A298" s="64">
        <v>278</v>
      </c>
      <c r="B298" s="68" t="s">
        <v>67</v>
      </c>
      <c r="C298" s="68"/>
      <c r="D298" s="195">
        <v>128</v>
      </c>
      <c r="E298" s="173" t="s">
        <v>50</v>
      </c>
      <c r="F298" s="184">
        <v>1.2999999999999999E-2</v>
      </c>
    </row>
    <row r="299" spans="1:6" x14ac:dyDescent="0.25">
      <c r="A299" s="64">
        <v>279</v>
      </c>
      <c r="B299" s="68" t="s">
        <v>68</v>
      </c>
      <c r="C299" s="68"/>
      <c r="D299" s="195">
        <v>110</v>
      </c>
      <c r="E299" s="173" t="s">
        <v>50</v>
      </c>
      <c r="F299" s="184">
        <v>1.0999999999999999E-2</v>
      </c>
    </row>
    <row r="300" spans="1:6" x14ac:dyDescent="0.25">
      <c r="A300" s="64">
        <v>280</v>
      </c>
      <c r="B300" s="68" t="s">
        <v>69</v>
      </c>
      <c r="C300" s="68" t="s">
        <v>70</v>
      </c>
      <c r="D300" s="195">
        <v>54</v>
      </c>
      <c r="E300" s="173" t="s">
        <v>45</v>
      </c>
      <c r="F300" s="184">
        <v>1.2999999999999999E-2</v>
      </c>
    </row>
    <row r="301" spans="1:6" x14ac:dyDescent="0.25">
      <c r="A301" s="64">
        <v>281</v>
      </c>
      <c r="B301" s="68" t="s">
        <v>71</v>
      </c>
      <c r="C301" s="68" t="s">
        <v>70</v>
      </c>
      <c r="D301" s="195">
        <v>66</v>
      </c>
      <c r="E301" s="173" t="s">
        <v>45</v>
      </c>
      <c r="F301" s="184">
        <v>1.2E-2</v>
      </c>
    </row>
    <row r="302" spans="1:6" x14ac:dyDescent="0.25">
      <c r="A302" s="64">
        <v>282</v>
      </c>
      <c r="B302" s="68" t="s">
        <v>72</v>
      </c>
      <c r="C302" s="68" t="s">
        <v>66</v>
      </c>
      <c r="D302" s="195">
        <v>190</v>
      </c>
      <c r="E302" s="173" t="s">
        <v>50</v>
      </c>
      <c r="F302" s="184">
        <v>0.2</v>
      </c>
    </row>
    <row r="303" spans="1:6" x14ac:dyDescent="0.25">
      <c r="A303" s="64">
        <v>283</v>
      </c>
      <c r="B303" s="68" t="s">
        <v>73</v>
      </c>
      <c r="C303" s="68" t="s">
        <v>74</v>
      </c>
      <c r="D303" s="195">
        <v>80</v>
      </c>
      <c r="E303" s="173" t="s">
        <v>50</v>
      </c>
      <c r="F303" s="184">
        <v>0.109</v>
      </c>
    </row>
    <row r="304" spans="1:6" x14ac:dyDescent="0.25">
      <c r="A304" s="64">
        <v>284</v>
      </c>
      <c r="B304" s="68" t="s">
        <v>75</v>
      </c>
      <c r="C304" s="68" t="s">
        <v>76</v>
      </c>
      <c r="D304" s="195">
        <v>138</v>
      </c>
      <c r="E304" s="173" t="s">
        <v>50</v>
      </c>
      <c r="F304" s="184">
        <v>0.108</v>
      </c>
    </row>
    <row r="305" spans="1:6" x14ac:dyDescent="0.25">
      <c r="A305" s="64">
        <v>285</v>
      </c>
      <c r="B305" s="68" t="s">
        <v>77</v>
      </c>
      <c r="C305" s="68" t="s">
        <v>78</v>
      </c>
      <c r="D305" s="195">
        <v>140</v>
      </c>
      <c r="E305" s="173" t="s">
        <v>50</v>
      </c>
      <c r="F305" s="184">
        <v>7.5999999999999998E-2</v>
      </c>
    </row>
    <row r="306" spans="1:6" x14ac:dyDescent="0.25">
      <c r="A306" s="64">
        <v>286</v>
      </c>
      <c r="B306" s="68" t="s">
        <v>79</v>
      </c>
      <c r="C306" s="68" t="s">
        <v>80</v>
      </c>
      <c r="D306" s="195">
        <v>320</v>
      </c>
      <c r="E306" s="173" t="s">
        <v>50</v>
      </c>
      <c r="F306" s="184">
        <v>3.2000000000000001E-2</v>
      </c>
    </row>
    <row r="307" spans="1:6" x14ac:dyDescent="0.25">
      <c r="A307" s="64">
        <v>287</v>
      </c>
      <c r="B307" s="68" t="s">
        <v>81</v>
      </c>
      <c r="C307" s="68" t="s">
        <v>80</v>
      </c>
      <c r="D307" s="195">
        <v>90</v>
      </c>
      <c r="E307" s="173" t="s">
        <v>50</v>
      </c>
      <c r="F307" s="184">
        <v>8.9999999999999993E-3</v>
      </c>
    </row>
    <row r="308" spans="1:6" x14ac:dyDescent="0.25">
      <c r="A308" s="64">
        <v>288</v>
      </c>
      <c r="B308" s="68" t="s">
        <v>82</v>
      </c>
      <c r="C308" s="68" t="s">
        <v>80</v>
      </c>
      <c r="D308" s="195">
        <v>90</v>
      </c>
      <c r="E308" s="173" t="s">
        <v>50</v>
      </c>
      <c r="F308" s="184">
        <v>8.9999999999999993E-3</v>
      </c>
    </row>
    <row r="309" spans="1:6" x14ac:dyDescent="0.25">
      <c r="A309" s="64">
        <v>289</v>
      </c>
      <c r="B309" s="68" t="s">
        <v>83</v>
      </c>
      <c r="C309" s="68" t="s">
        <v>84</v>
      </c>
      <c r="D309" s="195">
        <v>130</v>
      </c>
      <c r="E309" s="173" t="s">
        <v>50</v>
      </c>
      <c r="F309" s="184">
        <v>7.0000000000000007E-2</v>
      </c>
    </row>
    <row r="310" spans="1:6" x14ac:dyDescent="0.25">
      <c r="A310" s="64">
        <v>290</v>
      </c>
      <c r="B310" s="68" t="s">
        <v>85</v>
      </c>
      <c r="C310" s="68"/>
      <c r="D310" s="195">
        <v>172</v>
      </c>
      <c r="E310" s="173" t="s">
        <v>50</v>
      </c>
      <c r="F310" s="184">
        <v>8.0000000000000002E-3</v>
      </c>
    </row>
    <row r="311" spans="1:6" x14ac:dyDescent="0.25">
      <c r="A311" s="64">
        <v>291</v>
      </c>
      <c r="B311" s="68" t="s">
        <v>86</v>
      </c>
      <c r="C311" s="68">
        <v>600</v>
      </c>
      <c r="D311" s="195">
        <v>32</v>
      </c>
      <c r="E311" s="173" t="s">
        <v>50</v>
      </c>
      <c r="F311" s="184">
        <v>2.8000000000000001E-2</v>
      </c>
    </row>
    <row r="312" spans="1:6" x14ac:dyDescent="0.25">
      <c r="A312" s="64">
        <v>292</v>
      </c>
      <c r="B312" s="68" t="s">
        <v>87</v>
      </c>
      <c r="C312" s="68" t="s">
        <v>88</v>
      </c>
      <c r="D312" s="195">
        <v>66</v>
      </c>
      <c r="E312" s="173" t="s">
        <v>50</v>
      </c>
      <c r="F312" s="184">
        <v>2.4E-2</v>
      </c>
    </row>
    <row r="313" spans="1:6" x14ac:dyDescent="0.25">
      <c r="A313" s="64">
        <v>293</v>
      </c>
      <c r="B313" s="68" t="s">
        <v>89</v>
      </c>
      <c r="C313" s="68" t="s">
        <v>90</v>
      </c>
      <c r="D313" s="195">
        <v>40</v>
      </c>
      <c r="E313" s="173" t="s">
        <v>50</v>
      </c>
      <c r="F313" s="184">
        <v>1.7999999999999999E-2</v>
      </c>
    </row>
    <row r="314" spans="1:6" x14ac:dyDescent="0.25">
      <c r="A314" s="64">
        <v>294</v>
      </c>
      <c r="B314" s="68" t="s">
        <v>91</v>
      </c>
      <c r="C314" s="68" t="s">
        <v>92</v>
      </c>
      <c r="D314" s="195">
        <v>30</v>
      </c>
      <c r="E314" s="173" t="s">
        <v>50</v>
      </c>
      <c r="F314" s="184">
        <v>0.02</v>
      </c>
    </row>
    <row r="315" spans="1:6" x14ac:dyDescent="0.25">
      <c r="A315" s="64">
        <v>295</v>
      </c>
      <c r="B315" s="68" t="s">
        <v>93</v>
      </c>
      <c r="C315" s="68" t="s">
        <v>94</v>
      </c>
      <c r="D315" s="195">
        <v>320</v>
      </c>
      <c r="E315" s="173" t="s">
        <v>50</v>
      </c>
      <c r="F315" s="184">
        <v>0.35499999999999998</v>
      </c>
    </row>
    <row r="316" spans="1:6" x14ac:dyDescent="0.25">
      <c r="A316" s="64">
        <v>296</v>
      </c>
      <c r="B316" s="68" t="s">
        <v>95</v>
      </c>
      <c r="C316" s="68" t="s">
        <v>96</v>
      </c>
      <c r="D316" s="195">
        <v>50</v>
      </c>
      <c r="E316" s="173" t="s">
        <v>50</v>
      </c>
      <c r="F316" s="184">
        <v>0.13800000000000001</v>
      </c>
    </row>
    <row r="317" spans="1:6" x14ac:dyDescent="0.25">
      <c r="A317" s="64">
        <v>297</v>
      </c>
      <c r="B317" s="68" t="s">
        <v>97</v>
      </c>
      <c r="C317" s="68" t="s">
        <v>98</v>
      </c>
      <c r="D317" s="195">
        <v>60</v>
      </c>
      <c r="E317" s="173" t="s">
        <v>50</v>
      </c>
      <c r="F317" s="184">
        <v>0.123</v>
      </c>
    </row>
    <row r="318" spans="1:6" x14ac:dyDescent="0.25">
      <c r="A318" s="64">
        <v>298</v>
      </c>
      <c r="B318" s="68" t="s">
        <v>99</v>
      </c>
      <c r="C318" s="68" t="s">
        <v>100</v>
      </c>
      <c r="D318" s="195">
        <v>80</v>
      </c>
      <c r="E318" s="173" t="s">
        <v>50</v>
      </c>
      <c r="F318" s="184">
        <v>0.128</v>
      </c>
    </row>
    <row r="319" spans="1:6" x14ac:dyDescent="0.25">
      <c r="A319" s="64">
        <v>299</v>
      </c>
      <c r="B319" s="68" t="s">
        <v>101</v>
      </c>
      <c r="C319" s="68" t="s">
        <v>102</v>
      </c>
      <c r="D319" s="195">
        <v>96</v>
      </c>
      <c r="E319" s="173" t="s">
        <v>50</v>
      </c>
      <c r="F319" s="184">
        <v>9.0999999999999998E-2</v>
      </c>
    </row>
    <row r="320" spans="1:6" x14ac:dyDescent="0.25">
      <c r="A320" s="64">
        <v>300</v>
      </c>
      <c r="B320" s="68" t="s">
        <v>103</v>
      </c>
      <c r="C320" s="68" t="s">
        <v>104</v>
      </c>
      <c r="D320" s="195">
        <v>96</v>
      </c>
      <c r="E320" s="173" t="s">
        <v>50</v>
      </c>
      <c r="F320" s="184">
        <v>7.1999999999999995E-2</v>
      </c>
    </row>
    <row r="321" spans="1:6" x14ac:dyDescent="0.25">
      <c r="A321" s="64">
        <v>301</v>
      </c>
      <c r="B321" s="68" t="s">
        <v>105</v>
      </c>
      <c r="C321" s="68" t="s">
        <v>106</v>
      </c>
      <c r="D321" s="195">
        <v>32</v>
      </c>
      <c r="E321" s="173" t="s">
        <v>50</v>
      </c>
      <c r="F321" s="184">
        <v>1.4E-2</v>
      </c>
    </row>
    <row r="322" spans="1:6" x14ac:dyDescent="0.25">
      <c r="A322" s="64">
        <v>302</v>
      </c>
      <c r="B322" s="68" t="s">
        <v>107</v>
      </c>
      <c r="C322" s="68" t="s">
        <v>106</v>
      </c>
      <c r="D322" s="195">
        <v>64</v>
      </c>
      <c r="E322" s="173" t="s">
        <v>50</v>
      </c>
      <c r="F322" s="184">
        <v>5.0000000000000001E-3</v>
      </c>
    </row>
    <row r="323" spans="1:6" x14ac:dyDescent="0.25">
      <c r="A323" s="64">
        <v>303</v>
      </c>
      <c r="B323" s="68" t="s">
        <v>108</v>
      </c>
      <c r="C323" s="68" t="s">
        <v>109</v>
      </c>
      <c r="D323" s="195">
        <v>16</v>
      </c>
      <c r="E323" s="173" t="s">
        <v>50</v>
      </c>
      <c r="F323" s="184">
        <v>1.0999999999999999E-2</v>
      </c>
    </row>
    <row r="324" spans="1:6" x14ac:dyDescent="0.25">
      <c r="A324" s="64">
        <v>304</v>
      </c>
      <c r="B324" s="68" t="s">
        <v>658</v>
      </c>
      <c r="C324" s="75">
        <v>44006</v>
      </c>
      <c r="D324" s="195">
        <v>32</v>
      </c>
      <c r="E324" s="173" t="s">
        <v>50</v>
      </c>
      <c r="F324" s="184">
        <v>4.0000000000000001E-3</v>
      </c>
    </row>
    <row r="325" spans="1:6" x14ac:dyDescent="0.25">
      <c r="A325" s="64">
        <v>305</v>
      </c>
      <c r="B325" s="68" t="s">
        <v>659</v>
      </c>
      <c r="C325" s="68"/>
      <c r="D325" s="195">
        <v>12</v>
      </c>
      <c r="E325" s="173" t="s">
        <v>660</v>
      </c>
      <c r="F325" s="184">
        <v>3.0000000000000001E-3</v>
      </c>
    </row>
    <row r="326" spans="1:6" x14ac:dyDescent="0.25">
      <c r="A326" s="64">
        <v>306</v>
      </c>
      <c r="B326" s="68" t="s">
        <v>661</v>
      </c>
      <c r="C326" s="68"/>
      <c r="D326" s="195">
        <v>48</v>
      </c>
      <c r="E326" s="173" t="s">
        <v>50</v>
      </c>
      <c r="F326" s="184">
        <v>1E-3</v>
      </c>
    </row>
    <row r="327" spans="1:6" x14ac:dyDescent="0.25">
      <c r="A327" s="64">
        <v>307</v>
      </c>
      <c r="B327" s="68" t="s">
        <v>110</v>
      </c>
      <c r="C327" s="68" t="s">
        <v>111</v>
      </c>
      <c r="D327" s="195">
        <v>130</v>
      </c>
      <c r="E327" s="173" t="s">
        <v>50</v>
      </c>
      <c r="F327" s="184">
        <v>1.6E-2</v>
      </c>
    </row>
    <row r="328" spans="1:6" x14ac:dyDescent="0.25">
      <c r="A328" s="64">
        <v>308</v>
      </c>
      <c r="B328" s="68" t="s">
        <v>112</v>
      </c>
      <c r="C328" s="68" t="s">
        <v>113</v>
      </c>
      <c r="D328" s="195">
        <v>100</v>
      </c>
      <c r="E328" s="173" t="s">
        <v>50</v>
      </c>
      <c r="F328" s="184">
        <v>0.01</v>
      </c>
    </row>
    <row r="329" spans="1:6" x14ac:dyDescent="0.25">
      <c r="A329" s="64">
        <v>309</v>
      </c>
      <c r="B329" s="68" t="s">
        <v>114</v>
      </c>
      <c r="C329" s="68"/>
      <c r="D329" s="195">
        <v>46</v>
      </c>
      <c r="E329" s="173" t="s">
        <v>50</v>
      </c>
      <c r="F329" s="184">
        <v>7.0000000000000001E-3</v>
      </c>
    </row>
    <row r="330" spans="1:6" x14ac:dyDescent="0.25">
      <c r="A330" s="64">
        <v>310</v>
      </c>
      <c r="B330" s="68" t="s">
        <v>115</v>
      </c>
      <c r="C330" s="68" t="s">
        <v>116</v>
      </c>
      <c r="D330" s="195">
        <v>40</v>
      </c>
      <c r="E330" s="173" t="s">
        <v>50</v>
      </c>
      <c r="F330" s="184">
        <v>0.3</v>
      </c>
    </row>
    <row r="331" spans="1:6" x14ac:dyDescent="0.25">
      <c r="A331" s="64">
        <v>311</v>
      </c>
      <c r="B331" s="68" t="s">
        <v>117</v>
      </c>
      <c r="C331" s="68" t="s">
        <v>118</v>
      </c>
      <c r="D331" s="195">
        <v>40</v>
      </c>
      <c r="E331" s="173" t="s">
        <v>50</v>
      </c>
      <c r="F331" s="184">
        <v>0.2</v>
      </c>
    </row>
    <row r="332" spans="1:6" x14ac:dyDescent="0.25">
      <c r="A332" s="64">
        <v>312</v>
      </c>
      <c r="B332" s="68" t="s">
        <v>119</v>
      </c>
      <c r="C332" s="68"/>
      <c r="D332" s="195">
        <v>16</v>
      </c>
      <c r="E332" s="173" t="s">
        <v>45</v>
      </c>
      <c r="F332" s="184">
        <v>5.0000000000000001E-3</v>
      </c>
    </row>
    <row r="333" spans="1:6" x14ac:dyDescent="0.25">
      <c r="A333" s="64">
        <v>313</v>
      </c>
      <c r="B333" s="68" t="s">
        <v>120</v>
      </c>
      <c r="C333" s="68" t="s">
        <v>121</v>
      </c>
      <c r="D333" s="195">
        <v>840</v>
      </c>
      <c r="E333" s="173" t="s">
        <v>50</v>
      </c>
      <c r="F333" s="184">
        <v>4.2000000000000003E-2</v>
      </c>
    </row>
    <row r="334" spans="1:6" x14ac:dyDescent="0.25">
      <c r="A334" s="64">
        <v>314</v>
      </c>
      <c r="B334" s="68" t="s">
        <v>122</v>
      </c>
      <c r="C334" s="68" t="s">
        <v>123</v>
      </c>
      <c r="D334" s="195">
        <v>840</v>
      </c>
      <c r="E334" s="173" t="s">
        <v>50</v>
      </c>
      <c r="F334" s="184">
        <v>3.4000000000000002E-2</v>
      </c>
    </row>
    <row r="335" spans="1:6" x14ac:dyDescent="0.25">
      <c r="A335" s="64">
        <v>315</v>
      </c>
      <c r="B335" s="68" t="s">
        <v>124</v>
      </c>
      <c r="C335" s="68" t="s">
        <v>125</v>
      </c>
      <c r="D335" s="195">
        <v>1640</v>
      </c>
      <c r="E335" s="173" t="s">
        <v>50</v>
      </c>
      <c r="F335" s="184">
        <v>2.5000000000000001E-2</v>
      </c>
    </row>
    <row r="336" spans="1:6" x14ac:dyDescent="0.25">
      <c r="A336" s="64">
        <v>316</v>
      </c>
      <c r="B336" s="68" t="s">
        <v>126</v>
      </c>
      <c r="C336" s="68"/>
      <c r="D336" s="195">
        <v>500</v>
      </c>
      <c r="E336" s="173" t="s">
        <v>50</v>
      </c>
      <c r="F336" s="184">
        <v>0.19</v>
      </c>
    </row>
    <row r="337" spans="1:6" x14ac:dyDescent="0.25">
      <c r="A337" s="64">
        <v>317</v>
      </c>
      <c r="B337" s="68" t="s">
        <v>127</v>
      </c>
      <c r="C337" s="68" t="s">
        <v>128</v>
      </c>
      <c r="D337" s="195">
        <v>100</v>
      </c>
      <c r="E337" s="173" t="s">
        <v>50</v>
      </c>
      <c r="F337" s="184">
        <v>3.4000000000000002E-2</v>
      </c>
    </row>
    <row r="338" spans="1:6" x14ac:dyDescent="0.25">
      <c r="A338" s="64">
        <v>318</v>
      </c>
      <c r="B338" s="68" t="s">
        <v>129</v>
      </c>
      <c r="C338" s="68"/>
      <c r="D338" s="195">
        <v>20</v>
      </c>
      <c r="E338" s="173" t="s">
        <v>50</v>
      </c>
      <c r="F338" s="184">
        <v>1.2999999999999999E-2</v>
      </c>
    </row>
    <row r="339" spans="1:6" x14ac:dyDescent="0.25">
      <c r="A339" s="64">
        <v>319</v>
      </c>
      <c r="B339" s="68" t="s">
        <v>130</v>
      </c>
      <c r="C339" s="68" t="s">
        <v>131</v>
      </c>
      <c r="D339" s="195">
        <v>4</v>
      </c>
      <c r="E339" s="173" t="s">
        <v>50</v>
      </c>
      <c r="F339" s="184">
        <v>1.9E-2</v>
      </c>
    </row>
    <row r="340" spans="1:6" x14ac:dyDescent="0.25">
      <c r="A340" s="64">
        <v>320</v>
      </c>
      <c r="B340" s="68" t="s">
        <v>132</v>
      </c>
      <c r="C340" s="68" t="s">
        <v>131</v>
      </c>
      <c r="D340" s="195">
        <v>6</v>
      </c>
      <c r="E340" s="173" t="s">
        <v>50</v>
      </c>
      <c r="F340" s="184">
        <v>1.7999999999999999E-2</v>
      </c>
    </row>
    <row r="341" spans="1:6" x14ac:dyDescent="0.25">
      <c r="A341" s="64">
        <v>321</v>
      </c>
      <c r="B341" s="68" t="s">
        <v>133</v>
      </c>
      <c r="C341" s="68"/>
      <c r="D341" s="195">
        <v>6</v>
      </c>
      <c r="E341" s="173" t="s">
        <v>50</v>
      </c>
      <c r="F341" s="184">
        <v>0.03</v>
      </c>
    </row>
    <row r="342" spans="1:6" x14ac:dyDescent="0.25">
      <c r="A342" s="64">
        <v>322</v>
      </c>
      <c r="B342" s="68" t="s">
        <v>134</v>
      </c>
      <c r="C342" s="68" t="s">
        <v>135</v>
      </c>
      <c r="D342" s="195">
        <v>2</v>
      </c>
      <c r="E342" s="173" t="s">
        <v>50</v>
      </c>
      <c r="F342" s="184">
        <v>0.01</v>
      </c>
    </row>
    <row r="343" spans="1:6" x14ac:dyDescent="0.25">
      <c r="A343" s="64">
        <v>323</v>
      </c>
      <c r="B343" s="68" t="s">
        <v>136</v>
      </c>
      <c r="C343" s="68" t="s">
        <v>135</v>
      </c>
      <c r="D343" s="195">
        <v>2</v>
      </c>
      <c r="E343" s="173" t="s">
        <v>50</v>
      </c>
      <c r="F343" s="184">
        <v>0.01</v>
      </c>
    </row>
    <row r="344" spans="1:6" x14ac:dyDescent="0.25">
      <c r="A344" s="64">
        <v>324</v>
      </c>
      <c r="B344" s="68" t="s">
        <v>137</v>
      </c>
      <c r="C344" s="68" t="s">
        <v>138</v>
      </c>
      <c r="D344" s="195">
        <v>4</v>
      </c>
      <c r="E344" s="173" t="s">
        <v>50</v>
      </c>
      <c r="F344" s="184">
        <v>2.5999999999999999E-2</v>
      </c>
    </row>
    <row r="345" spans="1:6" x14ac:dyDescent="0.25">
      <c r="A345" s="64">
        <v>325</v>
      </c>
      <c r="B345" s="68" t="s">
        <v>662</v>
      </c>
      <c r="C345" s="68" t="s">
        <v>663</v>
      </c>
      <c r="D345" s="195">
        <v>6</v>
      </c>
      <c r="E345" s="173" t="s">
        <v>50</v>
      </c>
      <c r="F345" s="184">
        <v>1E-3</v>
      </c>
    </row>
    <row r="346" spans="1:6" x14ac:dyDescent="0.25">
      <c r="A346" s="64">
        <v>326</v>
      </c>
      <c r="B346" s="68" t="s">
        <v>139</v>
      </c>
      <c r="C346" s="68" t="s">
        <v>140</v>
      </c>
      <c r="D346" s="195">
        <v>48</v>
      </c>
      <c r="E346" s="173" t="s">
        <v>141</v>
      </c>
      <c r="F346" s="184">
        <v>0.61399999999999999</v>
      </c>
    </row>
    <row r="347" spans="1:6" x14ac:dyDescent="0.25">
      <c r="A347" s="64">
        <v>327</v>
      </c>
      <c r="B347" s="68" t="s">
        <v>142</v>
      </c>
      <c r="C347" s="68" t="s">
        <v>143</v>
      </c>
      <c r="D347" s="195">
        <v>1200</v>
      </c>
      <c r="E347" s="173" t="s">
        <v>50</v>
      </c>
      <c r="F347" s="184">
        <v>0.51</v>
      </c>
    </row>
    <row r="348" spans="1:6" x14ac:dyDescent="0.25">
      <c r="A348" s="64">
        <v>328</v>
      </c>
      <c r="B348" s="68" t="s">
        <v>144</v>
      </c>
      <c r="C348" s="68" t="s">
        <v>145</v>
      </c>
      <c r="D348" s="195">
        <v>240</v>
      </c>
      <c r="E348" s="173" t="s">
        <v>50</v>
      </c>
      <c r="F348" s="184">
        <v>0.46700000000000003</v>
      </c>
    </row>
    <row r="349" spans="1:6" x14ac:dyDescent="0.25">
      <c r="A349" s="64">
        <v>329</v>
      </c>
      <c r="B349" s="68" t="s">
        <v>664</v>
      </c>
      <c r="C349" s="68" t="s">
        <v>147</v>
      </c>
      <c r="D349" s="195">
        <v>600</v>
      </c>
      <c r="E349" s="173" t="s">
        <v>148</v>
      </c>
      <c r="F349" s="184">
        <v>0.192</v>
      </c>
    </row>
    <row r="350" spans="1:6" x14ac:dyDescent="0.25">
      <c r="A350" s="64">
        <v>330</v>
      </c>
      <c r="B350" s="68" t="s">
        <v>149</v>
      </c>
      <c r="C350" s="68"/>
      <c r="D350" s="195">
        <v>300</v>
      </c>
      <c r="E350" s="173" t="s">
        <v>150</v>
      </c>
      <c r="F350" s="184">
        <v>0.218</v>
      </c>
    </row>
    <row r="351" spans="1:6" x14ac:dyDescent="0.25">
      <c r="A351" s="64">
        <v>331</v>
      </c>
      <c r="B351" s="68" t="s">
        <v>151</v>
      </c>
      <c r="C351" s="68" t="s">
        <v>140</v>
      </c>
      <c r="D351" s="195">
        <v>240</v>
      </c>
      <c r="E351" s="173" t="s">
        <v>141</v>
      </c>
      <c r="F351" s="184">
        <v>1.627</v>
      </c>
    </row>
    <row r="352" spans="1:6" x14ac:dyDescent="0.25">
      <c r="A352" s="64">
        <v>332</v>
      </c>
      <c r="B352" s="68" t="s">
        <v>152</v>
      </c>
      <c r="C352" s="68" t="s">
        <v>153</v>
      </c>
      <c r="D352" s="195">
        <v>10</v>
      </c>
      <c r="E352" s="173" t="s">
        <v>50</v>
      </c>
      <c r="F352" s="184">
        <v>0.46899999999999997</v>
      </c>
    </row>
    <row r="353" spans="1:6" x14ac:dyDescent="0.25">
      <c r="A353" s="64">
        <v>333</v>
      </c>
      <c r="B353" s="68" t="s">
        <v>154</v>
      </c>
      <c r="C353" s="68" t="s">
        <v>155</v>
      </c>
      <c r="D353" s="195">
        <v>5000</v>
      </c>
      <c r="E353" s="173" t="s">
        <v>50</v>
      </c>
      <c r="F353" s="184">
        <v>0.75</v>
      </c>
    </row>
    <row r="354" spans="1:6" x14ac:dyDescent="0.25">
      <c r="A354" s="64">
        <v>334</v>
      </c>
      <c r="B354" s="68" t="s">
        <v>156</v>
      </c>
      <c r="C354" s="68"/>
      <c r="D354" s="195">
        <v>8</v>
      </c>
      <c r="E354" s="173" t="s">
        <v>50</v>
      </c>
      <c r="F354" s="184">
        <v>0.70399999999999996</v>
      </c>
    </row>
    <row r="355" spans="1:6" x14ac:dyDescent="0.25">
      <c r="A355" s="64">
        <v>335</v>
      </c>
      <c r="B355" s="68" t="s">
        <v>157</v>
      </c>
      <c r="C355" s="68"/>
      <c r="D355" s="195">
        <v>1200</v>
      </c>
      <c r="E355" s="173" t="s">
        <v>50</v>
      </c>
      <c r="F355" s="184">
        <v>0.74399999999999999</v>
      </c>
    </row>
    <row r="356" spans="1:6" x14ac:dyDescent="0.25">
      <c r="A356" s="64">
        <v>336</v>
      </c>
      <c r="B356" s="68" t="s">
        <v>158</v>
      </c>
      <c r="C356" s="68" t="s">
        <v>159</v>
      </c>
      <c r="D356" s="195">
        <v>32</v>
      </c>
      <c r="E356" s="173" t="s">
        <v>50</v>
      </c>
      <c r="F356" s="184">
        <v>0.214</v>
      </c>
    </row>
    <row r="357" spans="1:6" x14ac:dyDescent="0.25">
      <c r="A357" s="64">
        <v>337</v>
      </c>
      <c r="B357" s="68" t="s">
        <v>160</v>
      </c>
      <c r="C357" s="68" t="s">
        <v>155</v>
      </c>
      <c r="D357" s="195">
        <v>3000</v>
      </c>
      <c r="E357" s="173" t="s">
        <v>148</v>
      </c>
      <c r="F357" s="184">
        <v>2.0099999999999998</v>
      </c>
    </row>
    <row r="358" spans="1:6" ht="20.25" customHeight="1" x14ac:dyDescent="0.25">
      <c r="A358" s="64">
        <v>338</v>
      </c>
      <c r="B358" s="65" t="s">
        <v>170</v>
      </c>
      <c r="C358" s="65" t="s">
        <v>171</v>
      </c>
      <c r="D358" s="197">
        <v>786</v>
      </c>
      <c r="E358" s="176" t="s">
        <v>172</v>
      </c>
      <c r="F358" s="186">
        <v>11.76</v>
      </c>
    </row>
    <row r="359" spans="1:6" ht="28.5" customHeight="1" x14ac:dyDescent="0.25">
      <c r="A359" s="64">
        <v>339</v>
      </c>
      <c r="B359" s="65" t="s">
        <v>262</v>
      </c>
      <c r="C359" s="65" t="s">
        <v>263</v>
      </c>
      <c r="D359" s="197">
        <v>40</v>
      </c>
      <c r="E359" s="176" t="s">
        <v>264</v>
      </c>
      <c r="F359" s="186">
        <v>3</v>
      </c>
    </row>
    <row r="360" spans="1:6" ht="27" customHeight="1" x14ac:dyDescent="0.25">
      <c r="A360" s="64">
        <v>340</v>
      </c>
      <c r="B360" s="65" t="s">
        <v>262</v>
      </c>
      <c r="C360" s="65" t="s">
        <v>263</v>
      </c>
      <c r="D360" s="197">
        <v>25</v>
      </c>
      <c r="E360" s="176" t="s">
        <v>264</v>
      </c>
      <c r="F360" s="186">
        <v>1.9</v>
      </c>
    </row>
    <row r="361" spans="1:6" x14ac:dyDescent="0.25">
      <c r="A361" s="64">
        <v>341</v>
      </c>
      <c r="B361" s="71" t="s">
        <v>374</v>
      </c>
      <c r="C361" s="71" t="s">
        <v>447</v>
      </c>
      <c r="D361" s="72">
        <v>1</v>
      </c>
      <c r="E361" s="174" t="s">
        <v>448</v>
      </c>
      <c r="F361" s="73">
        <v>2</v>
      </c>
    </row>
    <row r="362" spans="1:6" x14ac:dyDescent="0.25">
      <c r="A362" s="64">
        <v>342</v>
      </c>
      <c r="B362" s="71" t="s">
        <v>449</v>
      </c>
      <c r="C362" s="71" t="s">
        <v>447</v>
      </c>
      <c r="D362" s="72">
        <v>1</v>
      </c>
      <c r="E362" s="174" t="s">
        <v>448</v>
      </c>
      <c r="F362" s="73">
        <v>3</v>
      </c>
    </row>
    <row r="363" spans="1:6" x14ac:dyDescent="0.25">
      <c r="A363" s="64">
        <v>343</v>
      </c>
      <c r="B363" s="78" t="s">
        <v>459</v>
      </c>
      <c r="C363" s="78"/>
      <c r="D363" s="202" t="s">
        <v>460</v>
      </c>
      <c r="E363" s="79"/>
      <c r="F363" s="92">
        <v>200</v>
      </c>
    </row>
    <row r="364" spans="1:6" x14ac:dyDescent="0.25">
      <c r="A364" s="28"/>
      <c r="B364" s="28"/>
      <c r="C364" s="28"/>
      <c r="D364" s="187"/>
      <c r="E364" s="181" t="s">
        <v>799</v>
      </c>
      <c r="F364" s="193">
        <f>SUM(F5:F363)</f>
        <v>119999.26998133668</v>
      </c>
    </row>
  </sheetData>
  <autoFilter ref="A4:F4"/>
  <sortState ref="B8:F57">
    <sortCondition ref="B7"/>
  </sortState>
  <mergeCells count="2">
    <mergeCell ref="A1:F1"/>
    <mergeCell ref="A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workbookViewId="0">
      <selection activeCell="B6" sqref="B6"/>
    </sheetView>
  </sheetViews>
  <sheetFormatPr defaultRowHeight="24.95" customHeight="1" x14ac:dyDescent="0.25"/>
  <cols>
    <col min="1" max="1" width="9.140625" style="31"/>
    <col min="2" max="2" width="47.5703125" style="31" customWidth="1"/>
    <col min="3" max="3" width="28.5703125" style="31" customWidth="1"/>
    <col min="4" max="4" width="9.7109375" style="34" customWidth="1"/>
    <col min="5" max="5" width="23.5703125" style="34" customWidth="1"/>
    <col min="6" max="6" width="20.42578125" style="171" customWidth="1"/>
    <col min="7" max="16384" width="9.140625" style="31"/>
  </cols>
  <sheetData>
    <row r="1" spans="1:6" ht="42" customHeight="1" x14ac:dyDescent="0.25">
      <c r="A1" s="208" t="s">
        <v>796</v>
      </c>
      <c r="B1" s="208"/>
      <c r="C1" s="208"/>
      <c r="D1" s="208"/>
      <c r="E1" s="208"/>
      <c r="F1" s="208"/>
    </row>
    <row r="2" spans="1:6" ht="24.95" customHeight="1" x14ac:dyDescent="0.25">
      <c r="A2" s="209" t="s">
        <v>802</v>
      </c>
      <c r="B2" s="209"/>
      <c r="C2" s="209"/>
      <c r="D2" s="209"/>
      <c r="E2" s="209"/>
      <c r="F2" s="209"/>
    </row>
    <row r="4" spans="1:6" ht="50.25" customHeight="1" x14ac:dyDescent="0.25">
      <c r="A4" s="29" t="s">
        <v>583</v>
      </c>
      <c r="B4" s="29" t="s">
        <v>584</v>
      </c>
      <c r="C4" s="29" t="s">
        <v>585</v>
      </c>
      <c r="D4" s="29" t="s">
        <v>586</v>
      </c>
      <c r="E4" s="29" t="s">
        <v>599</v>
      </c>
      <c r="F4" s="214" t="s">
        <v>600</v>
      </c>
    </row>
    <row r="5" spans="1:6" ht="33.75" customHeight="1" x14ac:dyDescent="0.25">
      <c r="A5" s="4"/>
      <c r="B5" s="58" t="s">
        <v>601</v>
      </c>
      <c r="C5" s="4"/>
      <c r="D5" s="41"/>
      <c r="E5" s="41"/>
      <c r="F5" s="163"/>
    </row>
    <row r="6" spans="1:6" ht="24.95" customHeight="1" x14ac:dyDescent="0.25">
      <c r="A6" s="1">
        <v>1</v>
      </c>
      <c r="B6" s="5" t="s">
        <v>8</v>
      </c>
      <c r="C6" s="5" t="s">
        <v>9</v>
      </c>
      <c r="D6" s="6">
        <v>19603</v>
      </c>
      <c r="E6" s="6" t="s">
        <v>10</v>
      </c>
      <c r="F6" s="164">
        <v>967</v>
      </c>
    </row>
    <row r="7" spans="1:6" ht="24.95" customHeight="1" x14ac:dyDescent="0.25">
      <c r="A7" s="1">
        <v>2</v>
      </c>
      <c r="B7" s="2" t="s">
        <v>163</v>
      </c>
      <c r="C7" s="2"/>
      <c r="D7" s="3">
        <v>2000</v>
      </c>
      <c r="E7" s="3" t="s">
        <v>378</v>
      </c>
      <c r="F7" s="165">
        <v>140</v>
      </c>
    </row>
    <row r="8" spans="1:6" ht="24.95" customHeight="1" x14ac:dyDescent="0.25">
      <c r="A8" s="1">
        <v>3</v>
      </c>
      <c r="B8" s="153" t="s">
        <v>163</v>
      </c>
      <c r="C8" s="153" t="s">
        <v>9</v>
      </c>
      <c r="D8" s="93">
        <v>10000</v>
      </c>
      <c r="E8" s="93" t="s">
        <v>2</v>
      </c>
      <c r="F8" s="166">
        <v>700</v>
      </c>
    </row>
    <row r="9" spans="1:6" ht="24.95" customHeight="1" x14ac:dyDescent="0.25">
      <c r="A9" s="1">
        <v>4</v>
      </c>
      <c r="B9" s="153" t="s">
        <v>21</v>
      </c>
      <c r="C9" s="153" t="s">
        <v>649</v>
      </c>
      <c r="D9" s="93">
        <v>2000</v>
      </c>
      <c r="E9" s="93" t="s">
        <v>2</v>
      </c>
      <c r="F9" s="166">
        <v>1433.3333333333335</v>
      </c>
    </row>
    <row r="10" spans="1:6" ht="24.95" customHeight="1" x14ac:dyDescent="0.25">
      <c r="A10" s="1">
        <v>5</v>
      </c>
      <c r="B10" s="2" t="s">
        <v>431</v>
      </c>
      <c r="C10" s="2" t="s">
        <v>432</v>
      </c>
      <c r="D10" s="3">
        <v>7520</v>
      </c>
      <c r="E10" s="3" t="s">
        <v>2</v>
      </c>
      <c r="F10" s="167">
        <v>5133</v>
      </c>
    </row>
    <row r="11" spans="1:6" ht="44.25" customHeight="1" x14ac:dyDescent="0.25">
      <c r="A11" s="1">
        <v>6</v>
      </c>
      <c r="B11" s="5" t="s">
        <v>640</v>
      </c>
      <c r="C11" s="5" t="s">
        <v>641</v>
      </c>
      <c r="D11" s="6">
        <v>6.92</v>
      </c>
      <c r="E11" s="6" t="s">
        <v>641</v>
      </c>
      <c r="F11" s="164"/>
    </row>
    <row r="12" spans="1:6" ht="24.95" customHeight="1" x14ac:dyDescent="0.25">
      <c r="A12" s="1">
        <v>7</v>
      </c>
      <c r="B12" s="153" t="s">
        <v>650</v>
      </c>
      <c r="C12" s="153" t="s">
        <v>434</v>
      </c>
      <c r="D12" s="93">
        <v>14000</v>
      </c>
      <c r="E12" s="93" t="s">
        <v>50</v>
      </c>
      <c r="F12" s="166">
        <v>490</v>
      </c>
    </row>
    <row r="13" spans="1:6" ht="24.95" customHeight="1" x14ac:dyDescent="0.25">
      <c r="A13" s="1">
        <v>8</v>
      </c>
      <c r="B13" s="2" t="s">
        <v>433</v>
      </c>
      <c r="C13" s="2" t="s">
        <v>434</v>
      </c>
      <c r="D13" s="158">
        <v>80000</v>
      </c>
      <c r="E13" s="3" t="s">
        <v>338</v>
      </c>
      <c r="F13" s="167">
        <v>1845</v>
      </c>
    </row>
    <row r="14" spans="1:6" ht="42.75" customHeight="1" x14ac:dyDescent="0.25">
      <c r="A14" s="1">
        <v>9</v>
      </c>
      <c r="B14" s="5" t="s">
        <v>642</v>
      </c>
      <c r="C14" s="5" t="s">
        <v>643</v>
      </c>
      <c r="D14" s="6">
        <v>6.92</v>
      </c>
      <c r="E14" s="6" t="s">
        <v>643</v>
      </c>
      <c r="F14" s="164"/>
    </row>
    <row r="15" spans="1:6" ht="42.75" customHeight="1" x14ac:dyDescent="0.25">
      <c r="A15" s="1">
        <v>10</v>
      </c>
      <c r="B15" s="2" t="s">
        <v>381</v>
      </c>
      <c r="C15" s="2"/>
      <c r="D15" s="3">
        <v>400</v>
      </c>
      <c r="E15" s="3" t="s">
        <v>378</v>
      </c>
      <c r="F15" s="165">
        <v>240</v>
      </c>
    </row>
    <row r="16" spans="1:6" ht="42.75" customHeight="1" x14ac:dyDescent="0.25">
      <c r="A16" s="1">
        <v>11</v>
      </c>
      <c r="B16" s="2" t="s">
        <v>379</v>
      </c>
      <c r="C16" s="2" t="s">
        <v>380</v>
      </c>
      <c r="D16" s="3">
        <v>365</v>
      </c>
      <c r="E16" s="3" t="s">
        <v>378</v>
      </c>
      <c r="F16" s="165">
        <v>300</v>
      </c>
    </row>
    <row r="17" spans="1:6" ht="42.75" customHeight="1" x14ac:dyDescent="0.25">
      <c r="A17" s="1">
        <v>12</v>
      </c>
      <c r="B17" s="2" t="s">
        <v>379</v>
      </c>
      <c r="C17" s="153"/>
      <c r="D17" s="93">
        <f>300+150</f>
        <v>450</v>
      </c>
      <c r="E17" s="93" t="s">
        <v>2</v>
      </c>
      <c r="F17" s="166">
        <f>255+130</f>
        <v>385</v>
      </c>
    </row>
    <row r="18" spans="1:6" ht="24.95" customHeight="1" x14ac:dyDescent="0.25">
      <c r="A18" s="1">
        <v>13</v>
      </c>
      <c r="B18" s="153" t="s">
        <v>280</v>
      </c>
      <c r="C18" s="153" t="s">
        <v>386</v>
      </c>
      <c r="D18" s="93">
        <v>4000</v>
      </c>
      <c r="E18" s="93" t="s">
        <v>2</v>
      </c>
      <c r="F18" s="166">
        <v>2400</v>
      </c>
    </row>
    <row r="19" spans="1:6" ht="44.25" customHeight="1" x14ac:dyDescent="0.25">
      <c r="A19" s="1">
        <v>14</v>
      </c>
      <c r="B19" s="5" t="s">
        <v>0</v>
      </c>
      <c r="C19" s="5" t="s">
        <v>1</v>
      </c>
      <c r="D19" s="6">
        <v>7488</v>
      </c>
      <c r="E19" s="6" t="s">
        <v>2</v>
      </c>
      <c r="F19" s="164">
        <v>5369</v>
      </c>
    </row>
    <row r="20" spans="1:6" ht="24.95" customHeight="1" x14ac:dyDescent="0.25">
      <c r="A20" s="1">
        <v>15</v>
      </c>
      <c r="B20" s="153" t="s">
        <v>384</v>
      </c>
      <c r="C20" s="153" t="s">
        <v>385</v>
      </c>
      <c r="D20" s="93">
        <v>2000</v>
      </c>
      <c r="E20" s="93" t="s">
        <v>2</v>
      </c>
      <c r="F20" s="166">
        <v>1200</v>
      </c>
    </row>
    <row r="21" spans="1:6" ht="35.25" customHeight="1" x14ac:dyDescent="0.25">
      <c r="A21" s="1">
        <v>16</v>
      </c>
      <c r="B21" s="5" t="s">
        <v>6</v>
      </c>
      <c r="C21" s="5" t="s">
        <v>7</v>
      </c>
      <c r="D21" s="6">
        <v>7467</v>
      </c>
      <c r="E21" s="6" t="s">
        <v>2</v>
      </c>
      <c r="F21" s="164">
        <v>3894</v>
      </c>
    </row>
    <row r="22" spans="1:6" ht="33.75" customHeight="1" x14ac:dyDescent="0.25">
      <c r="A22" s="1">
        <v>17</v>
      </c>
      <c r="B22" s="5" t="s">
        <v>14</v>
      </c>
      <c r="C22" s="5" t="s">
        <v>15</v>
      </c>
      <c r="D22" s="6">
        <v>2024</v>
      </c>
      <c r="E22" s="6" t="s">
        <v>13</v>
      </c>
      <c r="F22" s="164">
        <v>8</v>
      </c>
    </row>
    <row r="23" spans="1:6" ht="24.95" customHeight="1" x14ac:dyDescent="0.25">
      <c r="A23" s="1">
        <v>18</v>
      </c>
      <c r="B23" s="5" t="s">
        <v>16</v>
      </c>
      <c r="C23" s="5"/>
      <c r="D23" s="6">
        <v>1178</v>
      </c>
      <c r="E23" s="6" t="s">
        <v>17</v>
      </c>
      <c r="F23" s="164">
        <v>12</v>
      </c>
    </row>
    <row r="24" spans="1:6" ht="24.95" customHeight="1" x14ac:dyDescent="0.25">
      <c r="A24" s="1">
        <v>19</v>
      </c>
      <c r="B24" s="5" t="s">
        <v>18</v>
      </c>
      <c r="C24" s="5"/>
      <c r="D24" s="6">
        <v>2353</v>
      </c>
      <c r="E24" s="6" t="s">
        <v>17</v>
      </c>
      <c r="F24" s="164">
        <v>5</v>
      </c>
    </row>
    <row r="25" spans="1:6" ht="24.95" customHeight="1" x14ac:dyDescent="0.25">
      <c r="A25" s="1">
        <v>20</v>
      </c>
      <c r="B25" s="5" t="s">
        <v>644</v>
      </c>
      <c r="C25" s="5" t="s">
        <v>645</v>
      </c>
      <c r="D25" s="6">
        <v>0</v>
      </c>
      <c r="E25" s="6" t="s">
        <v>645</v>
      </c>
      <c r="F25" s="164"/>
    </row>
    <row r="26" spans="1:6" ht="24.95" customHeight="1" x14ac:dyDescent="0.25">
      <c r="A26" s="1">
        <v>21</v>
      </c>
      <c r="B26" s="5" t="s">
        <v>646</v>
      </c>
      <c r="C26" s="5" t="s">
        <v>645</v>
      </c>
      <c r="D26" s="6">
        <v>0</v>
      </c>
      <c r="E26" s="6" t="s">
        <v>645</v>
      </c>
      <c r="F26" s="164"/>
    </row>
    <row r="27" spans="1:6" ht="24.95" customHeight="1" x14ac:dyDescent="0.25">
      <c r="A27" s="1">
        <v>22</v>
      </c>
      <c r="B27" s="5" t="s">
        <v>3</v>
      </c>
      <c r="C27" s="5" t="s">
        <v>4</v>
      </c>
      <c r="D27" s="6">
        <v>174960</v>
      </c>
      <c r="E27" s="6" t="s">
        <v>5</v>
      </c>
      <c r="F27" s="164">
        <v>469</v>
      </c>
    </row>
    <row r="28" spans="1:6" ht="24.95" customHeight="1" x14ac:dyDescent="0.25">
      <c r="A28" s="1">
        <v>23</v>
      </c>
      <c r="B28" s="2" t="s">
        <v>429</v>
      </c>
      <c r="C28" s="2" t="s">
        <v>426</v>
      </c>
      <c r="D28" s="3">
        <v>10</v>
      </c>
      <c r="E28" s="3" t="s">
        <v>25</v>
      </c>
      <c r="F28" s="167">
        <v>100</v>
      </c>
    </row>
    <row r="29" spans="1:6" ht="24.95" customHeight="1" x14ac:dyDescent="0.25">
      <c r="A29" s="1">
        <v>24</v>
      </c>
      <c r="B29" s="5" t="s">
        <v>647</v>
      </c>
      <c r="C29" s="5" t="s">
        <v>648</v>
      </c>
      <c r="D29" s="6">
        <v>0</v>
      </c>
      <c r="E29" s="6" t="s">
        <v>648</v>
      </c>
      <c r="F29" s="164"/>
    </row>
    <row r="30" spans="1:6" ht="24.95" customHeight="1" x14ac:dyDescent="0.25">
      <c r="A30" s="1">
        <v>25</v>
      </c>
      <c r="B30" s="5" t="s">
        <v>652</v>
      </c>
      <c r="C30" s="5" t="s">
        <v>648</v>
      </c>
      <c r="D30" s="6">
        <v>0</v>
      </c>
      <c r="E30" s="6" t="s">
        <v>648</v>
      </c>
      <c r="F30" s="164"/>
    </row>
    <row r="31" spans="1:6" ht="24.95" customHeight="1" x14ac:dyDescent="0.25">
      <c r="A31" s="1"/>
      <c r="B31" s="150" t="s">
        <v>653</v>
      </c>
      <c r="C31" s="1"/>
      <c r="D31" s="8"/>
      <c r="E31" s="8"/>
      <c r="F31" s="168"/>
    </row>
    <row r="32" spans="1:6" ht="24.95" customHeight="1" x14ac:dyDescent="0.25">
      <c r="A32" s="1">
        <v>26</v>
      </c>
      <c r="B32" s="5" t="s">
        <v>193</v>
      </c>
      <c r="C32" s="5" t="s">
        <v>617</v>
      </c>
      <c r="D32" s="6">
        <v>60</v>
      </c>
      <c r="E32" s="6" t="s">
        <v>618</v>
      </c>
      <c r="F32" s="164">
        <v>2500</v>
      </c>
    </row>
    <row r="33" spans="1:6" ht="24.95" customHeight="1" x14ac:dyDescent="0.25">
      <c r="A33" s="1">
        <v>27</v>
      </c>
      <c r="B33" s="5" t="s">
        <v>621</v>
      </c>
      <c r="C33" s="5" t="s">
        <v>622</v>
      </c>
      <c r="D33" s="6">
        <v>350</v>
      </c>
      <c r="E33" s="6" t="s">
        <v>618</v>
      </c>
      <c r="F33" s="164">
        <v>2800</v>
      </c>
    </row>
    <row r="34" spans="1:6" ht="33.75" customHeight="1" x14ac:dyDescent="0.25">
      <c r="A34" s="1">
        <v>28</v>
      </c>
      <c r="B34" s="154" t="s">
        <v>428</v>
      </c>
      <c r="C34" s="2" t="s">
        <v>426</v>
      </c>
      <c r="D34" s="3">
        <v>300</v>
      </c>
      <c r="E34" s="3" t="s">
        <v>243</v>
      </c>
      <c r="F34" s="167">
        <v>500</v>
      </c>
    </row>
    <row r="35" spans="1:6" ht="24.95" customHeight="1" x14ac:dyDescent="0.25">
      <c r="A35" s="1">
        <v>29</v>
      </c>
      <c r="B35" s="19" t="s">
        <v>354</v>
      </c>
      <c r="C35" s="155"/>
      <c r="D35" s="10">
        <v>50</v>
      </c>
      <c r="E35" s="6" t="s">
        <v>20</v>
      </c>
      <c r="F35" s="169">
        <v>3.5</v>
      </c>
    </row>
    <row r="36" spans="1:6" ht="24.95" customHeight="1" x14ac:dyDescent="0.25">
      <c r="A36" s="1"/>
      <c r="B36" s="150" t="s">
        <v>651</v>
      </c>
      <c r="C36" s="1"/>
      <c r="D36" s="8"/>
      <c r="E36" s="8"/>
      <c r="F36" s="168"/>
    </row>
    <row r="37" spans="1:6" ht="24.95" customHeight="1" x14ac:dyDescent="0.25">
      <c r="A37" s="151">
        <v>30</v>
      </c>
      <c r="B37" s="5" t="s">
        <v>19</v>
      </c>
      <c r="C37" s="5"/>
      <c r="D37" s="6">
        <v>0</v>
      </c>
      <c r="E37" s="6" t="s">
        <v>20</v>
      </c>
      <c r="F37" s="164"/>
    </row>
    <row r="38" spans="1:6" ht="24.95" customHeight="1" x14ac:dyDescent="0.25">
      <c r="A38" s="151">
        <v>31</v>
      </c>
      <c r="B38" s="5" t="s">
        <v>615</v>
      </c>
      <c r="C38" s="5" t="s">
        <v>616</v>
      </c>
      <c r="D38" s="6">
        <v>4</v>
      </c>
      <c r="E38" s="6" t="s">
        <v>20</v>
      </c>
      <c r="F38" s="164">
        <v>600</v>
      </c>
    </row>
    <row r="39" spans="1:6" ht="24.95" customHeight="1" x14ac:dyDescent="0.25">
      <c r="A39" s="151">
        <v>32</v>
      </c>
      <c r="B39" s="5" t="s">
        <v>619</v>
      </c>
      <c r="C39" s="5" t="s">
        <v>620</v>
      </c>
      <c r="D39" s="6">
        <v>10</v>
      </c>
      <c r="E39" s="6" t="s">
        <v>20</v>
      </c>
      <c r="F39" s="164">
        <v>375</v>
      </c>
    </row>
    <row r="40" spans="1:6" ht="24.95" customHeight="1" x14ac:dyDescent="0.25">
      <c r="A40" s="151">
        <v>33</v>
      </c>
      <c r="B40" s="5" t="s">
        <v>623</v>
      </c>
      <c r="C40" s="5" t="s">
        <v>624</v>
      </c>
      <c r="D40" s="6">
        <v>50</v>
      </c>
      <c r="E40" s="6" t="s">
        <v>20</v>
      </c>
      <c r="F40" s="164">
        <v>500</v>
      </c>
    </row>
    <row r="41" spans="1:6" ht="24.95" customHeight="1" x14ac:dyDescent="0.25">
      <c r="A41" s="151">
        <v>34</v>
      </c>
      <c r="B41" s="5" t="s">
        <v>625</v>
      </c>
      <c r="C41" s="5" t="s">
        <v>626</v>
      </c>
      <c r="D41" s="6">
        <v>10</v>
      </c>
      <c r="E41" s="6" t="s">
        <v>20</v>
      </c>
      <c r="F41" s="164">
        <v>1000</v>
      </c>
    </row>
    <row r="42" spans="1:6" ht="24.95" customHeight="1" x14ac:dyDescent="0.25">
      <c r="A42" s="151">
        <v>35</v>
      </c>
      <c r="B42" s="5" t="s">
        <v>629</v>
      </c>
      <c r="C42" s="5" t="s">
        <v>630</v>
      </c>
      <c r="D42" s="6">
        <v>1</v>
      </c>
      <c r="E42" s="6" t="s">
        <v>460</v>
      </c>
      <c r="F42" s="164">
        <v>1000</v>
      </c>
    </row>
    <row r="43" spans="1:6" ht="24.95" customHeight="1" x14ac:dyDescent="0.25">
      <c r="A43" s="151">
        <v>36</v>
      </c>
      <c r="B43" s="2" t="s">
        <v>376</v>
      </c>
      <c r="C43" s="2" t="s">
        <v>377</v>
      </c>
      <c r="D43" s="3">
        <v>85</v>
      </c>
      <c r="E43" s="3" t="s">
        <v>378</v>
      </c>
      <c r="F43" s="165">
        <v>550</v>
      </c>
    </row>
    <row r="44" spans="1:6" ht="24.95" customHeight="1" x14ac:dyDescent="0.25">
      <c r="A44" s="151">
        <v>37</v>
      </c>
      <c r="B44" s="2" t="s">
        <v>376</v>
      </c>
      <c r="C44" s="153"/>
      <c r="D44" s="93">
        <v>75</v>
      </c>
      <c r="E44" s="93" t="s">
        <v>2</v>
      </c>
      <c r="F44" s="166">
        <v>525</v>
      </c>
    </row>
    <row r="45" spans="1:6" ht="24.95" customHeight="1" x14ac:dyDescent="0.25">
      <c r="A45" s="151">
        <v>38</v>
      </c>
      <c r="B45" s="2" t="s">
        <v>425</v>
      </c>
      <c r="C45" s="2" t="s">
        <v>426</v>
      </c>
      <c r="D45" s="3">
        <v>3</v>
      </c>
      <c r="E45" s="3" t="s">
        <v>25</v>
      </c>
      <c r="F45" s="167">
        <v>1000</v>
      </c>
    </row>
    <row r="46" spans="1:6" ht="24.95" customHeight="1" x14ac:dyDescent="0.25">
      <c r="A46" s="151">
        <v>39</v>
      </c>
      <c r="B46" s="2" t="s">
        <v>427</v>
      </c>
      <c r="C46" s="2" t="s">
        <v>426</v>
      </c>
      <c r="D46" s="3">
        <v>3</v>
      </c>
      <c r="E46" s="3" t="s">
        <v>25</v>
      </c>
      <c r="F46" s="167">
        <v>50</v>
      </c>
    </row>
    <row r="47" spans="1:6" ht="24.95" customHeight="1" x14ac:dyDescent="0.25">
      <c r="A47" s="151">
        <v>40</v>
      </c>
      <c r="B47" s="2" t="s">
        <v>430</v>
      </c>
      <c r="C47" s="2" t="s">
        <v>426</v>
      </c>
      <c r="D47" s="3">
        <v>100</v>
      </c>
      <c r="E47" s="3" t="s">
        <v>25</v>
      </c>
      <c r="F47" s="167">
        <v>50</v>
      </c>
    </row>
    <row r="48" spans="1:6" ht="24.95" customHeight="1" x14ac:dyDescent="0.25">
      <c r="A48" s="151">
        <v>41</v>
      </c>
      <c r="B48" s="2" t="s">
        <v>436</v>
      </c>
      <c r="C48" s="2" t="s">
        <v>437</v>
      </c>
      <c r="D48" s="3" t="s">
        <v>654</v>
      </c>
      <c r="E48" s="3" t="s">
        <v>338</v>
      </c>
      <c r="F48" s="167">
        <v>145</v>
      </c>
    </row>
    <row r="49" spans="1:6" ht="24.95" customHeight="1" x14ac:dyDescent="0.25">
      <c r="A49" s="151">
        <v>42</v>
      </c>
      <c r="B49" s="2" t="s">
        <v>439</v>
      </c>
      <c r="C49" s="2" t="s">
        <v>440</v>
      </c>
      <c r="D49" s="3" t="s">
        <v>654</v>
      </c>
      <c r="E49" s="3" t="s">
        <v>338</v>
      </c>
      <c r="F49" s="167">
        <v>73</v>
      </c>
    </row>
    <row r="50" spans="1:6" ht="24.95" customHeight="1" x14ac:dyDescent="0.25">
      <c r="A50" s="151">
        <v>43</v>
      </c>
      <c r="B50" s="2" t="s">
        <v>457</v>
      </c>
      <c r="C50" s="2" t="s">
        <v>442</v>
      </c>
      <c r="D50" s="158">
        <v>80000</v>
      </c>
      <c r="E50" s="3" t="s">
        <v>338</v>
      </c>
      <c r="F50" s="167">
        <v>62</v>
      </c>
    </row>
    <row r="51" spans="1:6" ht="24.95" customHeight="1" x14ac:dyDescent="0.25">
      <c r="A51" s="151">
        <v>44</v>
      </c>
      <c r="B51" s="2" t="s">
        <v>443</v>
      </c>
      <c r="C51" s="2" t="s">
        <v>444</v>
      </c>
      <c r="D51" s="3">
        <v>80</v>
      </c>
      <c r="E51" s="3" t="s">
        <v>655</v>
      </c>
      <c r="F51" s="167">
        <v>320</v>
      </c>
    </row>
    <row r="52" spans="1:6" ht="24.95" customHeight="1" x14ac:dyDescent="0.25">
      <c r="A52" s="1"/>
      <c r="B52" s="156" t="s">
        <v>612</v>
      </c>
      <c r="C52" s="1"/>
      <c r="D52" s="8"/>
      <c r="E52" s="8"/>
      <c r="F52" s="168"/>
    </row>
    <row r="53" spans="1:6" ht="35.25" customHeight="1" x14ac:dyDescent="0.25">
      <c r="A53" s="1">
        <v>45</v>
      </c>
      <c r="B53" s="19" t="s">
        <v>346</v>
      </c>
      <c r="C53" s="94" t="s">
        <v>347</v>
      </c>
      <c r="D53" s="10">
        <v>60</v>
      </c>
      <c r="E53" s="6" t="s">
        <v>20</v>
      </c>
      <c r="F53" s="169">
        <v>30</v>
      </c>
    </row>
    <row r="54" spans="1:6" ht="33.75" customHeight="1" x14ac:dyDescent="0.25">
      <c r="A54" s="151">
        <v>46</v>
      </c>
      <c r="B54" s="5" t="s">
        <v>36</v>
      </c>
      <c r="C54" s="5" t="s">
        <v>37</v>
      </c>
      <c r="D54" s="6">
        <v>1</v>
      </c>
      <c r="E54" s="6" t="s">
        <v>656</v>
      </c>
      <c r="F54" s="164">
        <v>0.6</v>
      </c>
    </row>
    <row r="55" spans="1:6" ht="24.95" customHeight="1" x14ac:dyDescent="0.25">
      <c r="A55" s="151">
        <v>47</v>
      </c>
      <c r="B55" s="5" t="s">
        <v>267</v>
      </c>
      <c r="C55" s="5" t="s">
        <v>268</v>
      </c>
      <c r="D55" s="6">
        <v>2</v>
      </c>
      <c r="E55" s="6" t="s">
        <v>20</v>
      </c>
      <c r="F55" s="164">
        <v>1.35</v>
      </c>
    </row>
    <row r="56" spans="1:6" ht="24.95" customHeight="1" x14ac:dyDescent="0.25">
      <c r="A56" s="1">
        <v>48</v>
      </c>
      <c r="B56" s="5" t="s">
        <v>267</v>
      </c>
      <c r="C56" s="5" t="s">
        <v>268</v>
      </c>
      <c r="D56" s="6">
        <v>1</v>
      </c>
      <c r="E56" s="6" t="s">
        <v>20</v>
      </c>
      <c r="F56" s="164">
        <v>1.35</v>
      </c>
    </row>
    <row r="57" spans="1:6" ht="24.95" customHeight="1" x14ac:dyDescent="0.25">
      <c r="A57" s="151">
        <v>49</v>
      </c>
      <c r="B57" s="2" t="s">
        <v>657</v>
      </c>
      <c r="C57" s="2" t="s">
        <v>446</v>
      </c>
      <c r="D57" s="3">
        <v>4</v>
      </c>
      <c r="E57" s="3" t="s">
        <v>338</v>
      </c>
      <c r="F57" s="167">
        <v>3</v>
      </c>
    </row>
    <row r="58" spans="1:6" ht="34.5" customHeight="1" x14ac:dyDescent="0.25">
      <c r="A58" s="151">
        <v>50</v>
      </c>
      <c r="B58" s="19" t="s">
        <v>348</v>
      </c>
      <c r="C58" s="36" t="s">
        <v>349</v>
      </c>
      <c r="D58" s="10">
        <v>5</v>
      </c>
      <c r="E58" s="6" t="s">
        <v>20</v>
      </c>
      <c r="F58" s="169">
        <v>10</v>
      </c>
    </row>
    <row r="59" spans="1:6" ht="24.95" customHeight="1" x14ac:dyDescent="0.25">
      <c r="A59" s="1">
        <v>51</v>
      </c>
      <c r="B59" s="19" t="s">
        <v>350</v>
      </c>
      <c r="C59" s="59"/>
      <c r="D59" s="10">
        <v>10</v>
      </c>
      <c r="E59" s="6" t="s">
        <v>20</v>
      </c>
      <c r="F59" s="169">
        <v>7.5</v>
      </c>
    </row>
    <row r="60" spans="1:6" ht="24.95" hidden="1" customHeight="1" x14ac:dyDescent="0.25">
      <c r="A60" s="151">
        <v>52</v>
      </c>
      <c r="B60" s="19"/>
      <c r="C60" s="59"/>
      <c r="D60" s="10"/>
      <c r="E60" s="6"/>
      <c r="F60" s="169"/>
    </row>
    <row r="61" spans="1:6" ht="24.95" hidden="1" customHeight="1" x14ac:dyDescent="0.25">
      <c r="A61" s="151">
        <v>53</v>
      </c>
      <c r="B61" s="19"/>
      <c r="C61" s="59"/>
      <c r="D61" s="10"/>
      <c r="E61" s="6"/>
      <c r="F61" s="169"/>
    </row>
    <row r="62" spans="1:6" ht="24.95" hidden="1" customHeight="1" thickBot="1" x14ac:dyDescent="0.25">
      <c r="A62" s="1">
        <v>54</v>
      </c>
      <c r="B62" s="19"/>
      <c r="C62" s="157"/>
      <c r="D62" s="10"/>
      <c r="E62" s="6"/>
      <c r="F62" s="169"/>
    </row>
    <row r="63" spans="1:6" ht="24.95" hidden="1" customHeight="1" thickBot="1" x14ac:dyDescent="0.25">
      <c r="A63" s="151">
        <v>55</v>
      </c>
      <c r="B63" s="2"/>
      <c r="C63" s="154"/>
      <c r="D63" s="3"/>
      <c r="E63" s="3"/>
      <c r="F63" s="165"/>
    </row>
    <row r="64" spans="1:6" ht="39" customHeight="1" x14ac:dyDescent="0.25">
      <c r="A64" s="151">
        <v>56</v>
      </c>
      <c r="B64" s="7" t="s">
        <v>357</v>
      </c>
      <c r="C64" s="59"/>
      <c r="D64" s="10"/>
      <c r="E64" s="10"/>
      <c r="F64" s="169">
        <v>2</v>
      </c>
    </row>
    <row r="65" spans="1:6" ht="24.95" customHeight="1" x14ac:dyDescent="0.25">
      <c r="A65" s="1">
        <v>57</v>
      </c>
      <c r="B65" s="19" t="s">
        <v>351</v>
      </c>
      <c r="C65" s="59"/>
      <c r="D65" s="10">
        <v>1</v>
      </c>
      <c r="E65" s="6" t="s">
        <v>20</v>
      </c>
      <c r="F65" s="169">
        <v>2.5</v>
      </c>
    </row>
    <row r="66" spans="1:6" ht="24.95" customHeight="1" x14ac:dyDescent="0.25">
      <c r="A66" s="151">
        <v>58</v>
      </c>
      <c r="B66" s="19" t="s">
        <v>310</v>
      </c>
      <c r="C66" s="157" t="s">
        <v>353</v>
      </c>
      <c r="D66" s="10">
        <v>325</v>
      </c>
      <c r="E66" s="6" t="s">
        <v>20</v>
      </c>
      <c r="F66" s="169">
        <v>6.5</v>
      </c>
    </row>
    <row r="67" spans="1:6" ht="34.5" customHeight="1" x14ac:dyDescent="0.25">
      <c r="A67" s="151">
        <v>59</v>
      </c>
      <c r="B67" s="2" t="s">
        <v>355</v>
      </c>
      <c r="C67" s="154" t="s">
        <v>356</v>
      </c>
      <c r="D67" s="3"/>
      <c r="E67" s="3"/>
      <c r="F67" s="165">
        <v>10</v>
      </c>
    </row>
    <row r="68" spans="1:6" ht="24.95" customHeight="1" x14ac:dyDescent="0.25">
      <c r="A68" s="1">
        <v>60</v>
      </c>
      <c r="B68" s="19" t="s">
        <v>352</v>
      </c>
      <c r="C68" s="59"/>
      <c r="D68" s="10"/>
      <c r="E68" s="6"/>
      <c r="F68" s="169">
        <v>18</v>
      </c>
    </row>
    <row r="69" spans="1:6" ht="24.95" customHeight="1" x14ac:dyDescent="0.25">
      <c r="A69" s="1"/>
      <c r="B69" s="152" t="s">
        <v>611</v>
      </c>
      <c r="C69" s="1"/>
      <c r="D69" s="8"/>
      <c r="E69" s="8"/>
      <c r="F69" s="168"/>
    </row>
    <row r="70" spans="1:6" ht="24.95" customHeight="1" x14ac:dyDescent="0.25">
      <c r="A70" s="151">
        <v>61</v>
      </c>
      <c r="B70" s="5" t="s">
        <v>11</v>
      </c>
      <c r="C70" s="5" t="s">
        <v>12</v>
      </c>
      <c r="D70" s="6">
        <v>7081</v>
      </c>
      <c r="E70" s="6" t="s">
        <v>13</v>
      </c>
      <c r="F70" s="164">
        <v>28</v>
      </c>
    </row>
    <row r="71" spans="1:6" ht="24.95" customHeight="1" x14ac:dyDescent="0.25">
      <c r="A71" s="151">
        <v>62</v>
      </c>
      <c r="B71" s="5" t="s">
        <v>39</v>
      </c>
      <c r="C71" s="5" t="s">
        <v>40</v>
      </c>
      <c r="D71" s="6">
        <v>358</v>
      </c>
      <c r="E71" s="6" t="s">
        <v>41</v>
      </c>
      <c r="F71" s="164">
        <v>0.63</v>
      </c>
    </row>
    <row r="72" spans="1:6" ht="24.95" customHeight="1" x14ac:dyDescent="0.25">
      <c r="A72" s="151">
        <v>63</v>
      </c>
      <c r="B72" s="5" t="s">
        <v>42</v>
      </c>
      <c r="C72" s="5" t="s">
        <v>40</v>
      </c>
      <c r="D72" s="6">
        <v>40</v>
      </c>
      <c r="E72" s="6" t="s">
        <v>41</v>
      </c>
      <c r="F72" s="164">
        <v>0.14499999999999999</v>
      </c>
    </row>
    <row r="73" spans="1:6" ht="24.95" customHeight="1" x14ac:dyDescent="0.25">
      <c r="A73" s="151">
        <v>64</v>
      </c>
      <c r="B73" s="5" t="s">
        <v>43</v>
      </c>
      <c r="C73" s="5" t="s">
        <v>44</v>
      </c>
      <c r="D73" s="6">
        <v>42</v>
      </c>
      <c r="E73" s="6" t="s">
        <v>45</v>
      </c>
      <c r="F73" s="164">
        <v>1.9E-2</v>
      </c>
    </row>
    <row r="74" spans="1:6" ht="24.95" customHeight="1" x14ac:dyDescent="0.25">
      <c r="A74" s="151">
        <v>65</v>
      </c>
      <c r="B74" s="5" t="s">
        <v>46</v>
      </c>
      <c r="C74" s="5" t="s">
        <v>47</v>
      </c>
      <c r="D74" s="6">
        <v>36</v>
      </c>
      <c r="E74" s="6" t="s">
        <v>45</v>
      </c>
      <c r="F74" s="164">
        <v>2.5000000000000001E-2</v>
      </c>
    </row>
    <row r="75" spans="1:6" ht="24.95" customHeight="1" x14ac:dyDescent="0.25">
      <c r="A75" s="151">
        <v>66</v>
      </c>
      <c r="B75" s="5" t="s">
        <v>48</v>
      </c>
      <c r="C75" s="5" t="s">
        <v>49</v>
      </c>
      <c r="D75" s="6">
        <v>74</v>
      </c>
      <c r="E75" s="6" t="s">
        <v>50</v>
      </c>
      <c r="F75" s="164">
        <v>0.01</v>
      </c>
    </row>
    <row r="76" spans="1:6" ht="24.95" customHeight="1" x14ac:dyDescent="0.25">
      <c r="A76" s="151">
        <v>67</v>
      </c>
      <c r="B76" s="5" t="s">
        <v>51</v>
      </c>
      <c r="C76" s="5" t="s">
        <v>52</v>
      </c>
      <c r="D76" s="6">
        <v>64</v>
      </c>
      <c r="E76" s="6" t="s">
        <v>50</v>
      </c>
      <c r="F76" s="164">
        <v>1.6E-2</v>
      </c>
    </row>
    <row r="77" spans="1:6" ht="24.95" customHeight="1" x14ac:dyDescent="0.25">
      <c r="A77" s="151">
        <v>68</v>
      </c>
      <c r="B77" s="5" t="s">
        <v>53</v>
      </c>
      <c r="C77" s="5" t="s">
        <v>54</v>
      </c>
      <c r="D77" s="6">
        <v>60</v>
      </c>
      <c r="E77" s="6" t="s">
        <v>50</v>
      </c>
      <c r="F77" s="164">
        <v>1.4999999999999999E-2</v>
      </c>
    </row>
    <row r="78" spans="1:6" ht="24.95" customHeight="1" x14ac:dyDescent="0.25">
      <c r="A78" s="151">
        <v>69</v>
      </c>
      <c r="B78" s="5" t="s">
        <v>55</v>
      </c>
      <c r="C78" s="5" t="s">
        <v>56</v>
      </c>
      <c r="D78" s="6">
        <v>20</v>
      </c>
      <c r="E78" s="6" t="s">
        <v>50</v>
      </c>
      <c r="F78" s="164">
        <v>6.2E-2</v>
      </c>
    </row>
    <row r="79" spans="1:6" ht="24.95" customHeight="1" x14ac:dyDescent="0.25">
      <c r="A79" s="151">
        <v>70</v>
      </c>
      <c r="B79" s="5" t="s">
        <v>57</v>
      </c>
      <c r="C79" s="5"/>
      <c r="D79" s="6">
        <v>48</v>
      </c>
      <c r="E79" s="6" t="s">
        <v>50</v>
      </c>
      <c r="F79" s="164">
        <v>4.5999999999999999E-2</v>
      </c>
    </row>
    <row r="80" spans="1:6" ht="24.95" customHeight="1" x14ac:dyDescent="0.25">
      <c r="A80" s="151">
        <v>71</v>
      </c>
      <c r="B80" s="5" t="s">
        <v>58</v>
      </c>
      <c r="C80" s="5"/>
      <c r="D80" s="6">
        <v>170</v>
      </c>
      <c r="E80" s="6" t="s">
        <v>50</v>
      </c>
      <c r="F80" s="164">
        <v>6.0000000000000001E-3</v>
      </c>
    </row>
    <row r="81" spans="1:6" ht="24.95" customHeight="1" x14ac:dyDescent="0.25">
      <c r="A81" s="151">
        <v>72</v>
      </c>
      <c r="B81" s="5" t="s">
        <v>59</v>
      </c>
      <c r="C81" s="5" t="s">
        <v>60</v>
      </c>
      <c r="D81" s="6">
        <v>114</v>
      </c>
      <c r="E81" s="6" t="s">
        <v>50</v>
      </c>
      <c r="F81" s="164">
        <v>0.10299999999999999</v>
      </c>
    </row>
    <row r="82" spans="1:6" ht="24.95" customHeight="1" x14ac:dyDescent="0.25">
      <c r="A82" s="151">
        <v>73</v>
      </c>
      <c r="B82" s="5" t="s">
        <v>61</v>
      </c>
      <c r="C82" s="5" t="s">
        <v>62</v>
      </c>
      <c r="D82" s="6">
        <v>200</v>
      </c>
      <c r="E82" s="6" t="s">
        <v>50</v>
      </c>
      <c r="F82" s="164">
        <v>2.4E-2</v>
      </c>
    </row>
    <row r="83" spans="1:6" ht="24.95" customHeight="1" x14ac:dyDescent="0.25">
      <c r="A83" s="151">
        <v>74</v>
      </c>
      <c r="B83" s="5" t="s">
        <v>63</v>
      </c>
      <c r="C83" s="5" t="s">
        <v>64</v>
      </c>
      <c r="D83" s="6">
        <v>200</v>
      </c>
      <c r="E83" s="6" t="s">
        <v>50</v>
      </c>
      <c r="F83" s="164">
        <v>0.11</v>
      </c>
    </row>
    <row r="84" spans="1:6" ht="24.95" customHeight="1" x14ac:dyDescent="0.25">
      <c r="A84" s="151">
        <v>75</v>
      </c>
      <c r="B84" s="5" t="s">
        <v>65</v>
      </c>
      <c r="C84" s="5" t="s">
        <v>66</v>
      </c>
      <c r="D84" s="6">
        <v>122</v>
      </c>
      <c r="E84" s="6" t="s">
        <v>50</v>
      </c>
      <c r="F84" s="164">
        <v>3.3000000000000002E-2</v>
      </c>
    </row>
    <row r="85" spans="1:6" ht="24.95" customHeight="1" x14ac:dyDescent="0.25">
      <c r="A85" s="151">
        <v>76</v>
      </c>
      <c r="B85" s="5" t="s">
        <v>67</v>
      </c>
      <c r="C85" s="5"/>
      <c r="D85" s="6">
        <v>128</v>
      </c>
      <c r="E85" s="6" t="s">
        <v>50</v>
      </c>
      <c r="F85" s="164">
        <v>1.2999999999999999E-2</v>
      </c>
    </row>
    <row r="86" spans="1:6" ht="24.95" customHeight="1" x14ac:dyDescent="0.25">
      <c r="A86" s="151">
        <v>77</v>
      </c>
      <c r="B86" s="5" t="s">
        <v>68</v>
      </c>
      <c r="C86" s="5"/>
      <c r="D86" s="6">
        <v>110</v>
      </c>
      <c r="E86" s="6" t="s">
        <v>50</v>
      </c>
      <c r="F86" s="164">
        <v>1.0999999999999999E-2</v>
      </c>
    </row>
    <row r="87" spans="1:6" ht="24.95" customHeight="1" x14ac:dyDescent="0.25">
      <c r="A87" s="151">
        <v>78</v>
      </c>
      <c r="B87" s="5" t="s">
        <v>69</v>
      </c>
      <c r="C87" s="5" t="s">
        <v>70</v>
      </c>
      <c r="D87" s="6">
        <v>54</v>
      </c>
      <c r="E87" s="6" t="s">
        <v>45</v>
      </c>
      <c r="F87" s="164">
        <v>1.2999999999999999E-2</v>
      </c>
    </row>
    <row r="88" spans="1:6" ht="24.95" customHeight="1" x14ac:dyDescent="0.25">
      <c r="A88" s="151">
        <v>79</v>
      </c>
      <c r="B88" s="5" t="s">
        <v>71</v>
      </c>
      <c r="C88" s="5" t="s">
        <v>70</v>
      </c>
      <c r="D88" s="6">
        <v>66</v>
      </c>
      <c r="E88" s="6" t="s">
        <v>45</v>
      </c>
      <c r="F88" s="164">
        <v>1.2E-2</v>
      </c>
    </row>
    <row r="89" spans="1:6" ht="24.95" customHeight="1" x14ac:dyDescent="0.25">
      <c r="A89" s="151">
        <v>80</v>
      </c>
      <c r="B89" s="5" t="s">
        <v>72</v>
      </c>
      <c r="C89" s="5" t="s">
        <v>66</v>
      </c>
      <c r="D89" s="6">
        <v>190</v>
      </c>
      <c r="E89" s="6" t="s">
        <v>50</v>
      </c>
      <c r="F89" s="164">
        <v>0.2</v>
      </c>
    </row>
    <row r="90" spans="1:6" ht="24.95" customHeight="1" x14ac:dyDescent="0.25">
      <c r="A90" s="151">
        <v>81</v>
      </c>
      <c r="B90" s="5" t="s">
        <v>73</v>
      </c>
      <c r="C90" s="5" t="s">
        <v>74</v>
      </c>
      <c r="D90" s="6">
        <v>80</v>
      </c>
      <c r="E90" s="6" t="s">
        <v>50</v>
      </c>
      <c r="F90" s="164">
        <v>0.109</v>
      </c>
    </row>
    <row r="91" spans="1:6" ht="24.95" customHeight="1" x14ac:dyDescent="0.25">
      <c r="A91" s="151">
        <v>82</v>
      </c>
      <c r="B91" s="5" t="s">
        <v>75</v>
      </c>
      <c r="C91" s="5" t="s">
        <v>76</v>
      </c>
      <c r="D91" s="6">
        <v>138</v>
      </c>
      <c r="E91" s="6" t="s">
        <v>50</v>
      </c>
      <c r="F91" s="164">
        <v>0.108</v>
      </c>
    </row>
    <row r="92" spans="1:6" ht="24.95" customHeight="1" x14ac:dyDescent="0.25">
      <c r="A92" s="151">
        <v>83</v>
      </c>
      <c r="B92" s="5" t="s">
        <v>77</v>
      </c>
      <c r="C92" s="5" t="s">
        <v>78</v>
      </c>
      <c r="D92" s="6">
        <v>140</v>
      </c>
      <c r="E92" s="6" t="s">
        <v>50</v>
      </c>
      <c r="F92" s="164">
        <v>7.5999999999999998E-2</v>
      </c>
    </row>
    <row r="93" spans="1:6" ht="24.95" customHeight="1" x14ac:dyDescent="0.25">
      <c r="A93" s="151">
        <v>84</v>
      </c>
      <c r="B93" s="5" t="s">
        <v>79</v>
      </c>
      <c r="C93" s="5" t="s">
        <v>80</v>
      </c>
      <c r="D93" s="6">
        <v>320</v>
      </c>
      <c r="E93" s="6" t="s">
        <v>50</v>
      </c>
      <c r="F93" s="164">
        <v>3.2000000000000001E-2</v>
      </c>
    </row>
    <row r="94" spans="1:6" ht="24.95" customHeight="1" x14ac:dyDescent="0.25">
      <c r="A94" s="151">
        <v>85</v>
      </c>
      <c r="B94" s="5" t="s">
        <v>81</v>
      </c>
      <c r="C94" s="5" t="s">
        <v>80</v>
      </c>
      <c r="D94" s="6">
        <v>90</v>
      </c>
      <c r="E94" s="6" t="s">
        <v>50</v>
      </c>
      <c r="F94" s="164">
        <v>8.9999999999999993E-3</v>
      </c>
    </row>
    <row r="95" spans="1:6" ht="24.95" customHeight="1" x14ac:dyDescent="0.25">
      <c r="A95" s="151">
        <v>86</v>
      </c>
      <c r="B95" s="5" t="s">
        <v>82</v>
      </c>
      <c r="C95" s="5" t="s">
        <v>80</v>
      </c>
      <c r="D95" s="6">
        <v>90</v>
      </c>
      <c r="E95" s="6" t="s">
        <v>50</v>
      </c>
      <c r="F95" s="164">
        <v>8.9999999999999993E-3</v>
      </c>
    </row>
    <row r="96" spans="1:6" ht="24.95" customHeight="1" x14ac:dyDescent="0.25">
      <c r="A96" s="151">
        <v>87</v>
      </c>
      <c r="B96" s="5" t="s">
        <v>83</v>
      </c>
      <c r="C96" s="5" t="s">
        <v>84</v>
      </c>
      <c r="D96" s="6">
        <v>130</v>
      </c>
      <c r="E96" s="6" t="s">
        <v>50</v>
      </c>
      <c r="F96" s="164">
        <v>7.0000000000000007E-2</v>
      </c>
    </row>
    <row r="97" spans="1:6" ht="24.95" customHeight="1" x14ac:dyDescent="0.25">
      <c r="A97" s="151">
        <v>88</v>
      </c>
      <c r="B97" s="5" t="s">
        <v>85</v>
      </c>
      <c r="C97" s="5"/>
      <c r="D97" s="6">
        <v>172</v>
      </c>
      <c r="E97" s="6" t="s">
        <v>50</v>
      </c>
      <c r="F97" s="164">
        <v>8.0000000000000002E-3</v>
      </c>
    </row>
    <row r="98" spans="1:6" ht="24.95" customHeight="1" x14ac:dyDescent="0.25">
      <c r="A98" s="151">
        <v>89</v>
      </c>
      <c r="B98" s="5" t="s">
        <v>86</v>
      </c>
      <c r="C98" s="5">
        <v>600</v>
      </c>
      <c r="D98" s="6">
        <v>32</v>
      </c>
      <c r="E98" s="6" t="s">
        <v>50</v>
      </c>
      <c r="F98" s="164">
        <v>2.8000000000000001E-2</v>
      </c>
    </row>
    <row r="99" spans="1:6" ht="24.95" customHeight="1" x14ac:dyDescent="0.25">
      <c r="A99" s="151">
        <v>90</v>
      </c>
      <c r="B99" s="5" t="s">
        <v>87</v>
      </c>
      <c r="C99" s="5" t="s">
        <v>88</v>
      </c>
      <c r="D99" s="6">
        <v>66</v>
      </c>
      <c r="E99" s="6" t="s">
        <v>50</v>
      </c>
      <c r="F99" s="164">
        <v>2.4E-2</v>
      </c>
    </row>
    <row r="100" spans="1:6" ht="24.95" customHeight="1" x14ac:dyDescent="0.25">
      <c r="A100" s="151">
        <v>91</v>
      </c>
      <c r="B100" s="5" t="s">
        <v>89</v>
      </c>
      <c r="C100" s="5" t="s">
        <v>90</v>
      </c>
      <c r="D100" s="6">
        <v>40</v>
      </c>
      <c r="E100" s="6" t="s">
        <v>50</v>
      </c>
      <c r="F100" s="164">
        <v>1.7999999999999999E-2</v>
      </c>
    </row>
    <row r="101" spans="1:6" ht="24.95" customHeight="1" x14ac:dyDescent="0.25">
      <c r="A101" s="151">
        <v>92</v>
      </c>
      <c r="B101" s="5" t="s">
        <v>91</v>
      </c>
      <c r="C101" s="5" t="s">
        <v>92</v>
      </c>
      <c r="D101" s="6">
        <v>30</v>
      </c>
      <c r="E101" s="6" t="s">
        <v>50</v>
      </c>
      <c r="F101" s="164">
        <v>0.02</v>
      </c>
    </row>
    <row r="102" spans="1:6" ht="24.95" customHeight="1" x14ac:dyDescent="0.25">
      <c r="A102" s="151">
        <v>93</v>
      </c>
      <c r="B102" s="5" t="s">
        <v>93</v>
      </c>
      <c r="C102" s="5" t="s">
        <v>94</v>
      </c>
      <c r="D102" s="6">
        <v>320</v>
      </c>
      <c r="E102" s="6" t="s">
        <v>50</v>
      </c>
      <c r="F102" s="164">
        <v>0.35499999999999998</v>
      </c>
    </row>
    <row r="103" spans="1:6" ht="24.95" customHeight="1" x14ac:dyDescent="0.25">
      <c r="A103" s="151">
        <v>94</v>
      </c>
      <c r="B103" s="5" t="s">
        <v>95</v>
      </c>
      <c r="C103" s="5" t="s">
        <v>96</v>
      </c>
      <c r="D103" s="6">
        <v>50</v>
      </c>
      <c r="E103" s="6" t="s">
        <v>50</v>
      </c>
      <c r="F103" s="164">
        <v>0.13800000000000001</v>
      </c>
    </row>
    <row r="104" spans="1:6" ht="24.95" customHeight="1" x14ac:dyDescent="0.25">
      <c r="A104" s="151">
        <v>95</v>
      </c>
      <c r="B104" s="5" t="s">
        <v>97</v>
      </c>
      <c r="C104" s="5" t="s">
        <v>98</v>
      </c>
      <c r="D104" s="6">
        <v>60</v>
      </c>
      <c r="E104" s="6" t="s">
        <v>50</v>
      </c>
      <c r="F104" s="164">
        <v>0.123</v>
      </c>
    </row>
    <row r="105" spans="1:6" ht="24.95" customHeight="1" x14ac:dyDescent="0.25">
      <c r="A105" s="151">
        <v>96</v>
      </c>
      <c r="B105" s="5" t="s">
        <v>99</v>
      </c>
      <c r="C105" s="5" t="s">
        <v>100</v>
      </c>
      <c r="D105" s="6">
        <v>80</v>
      </c>
      <c r="E105" s="6" t="s">
        <v>50</v>
      </c>
      <c r="F105" s="164">
        <v>0.128</v>
      </c>
    </row>
    <row r="106" spans="1:6" ht="24.95" customHeight="1" x14ac:dyDescent="0.25">
      <c r="A106" s="151">
        <v>97</v>
      </c>
      <c r="B106" s="5" t="s">
        <v>101</v>
      </c>
      <c r="C106" s="5" t="s">
        <v>102</v>
      </c>
      <c r="D106" s="6">
        <v>96</v>
      </c>
      <c r="E106" s="6" t="s">
        <v>50</v>
      </c>
      <c r="F106" s="164">
        <v>9.0999999999999998E-2</v>
      </c>
    </row>
    <row r="107" spans="1:6" ht="24.95" customHeight="1" x14ac:dyDescent="0.25">
      <c r="A107" s="151">
        <v>98</v>
      </c>
      <c r="B107" s="5" t="s">
        <v>103</v>
      </c>
      <c r="C107" s="5" t="s">
        <v>104</v>
      </c>
      <c r="D107" s="6">
        <v>96</v>
      </c>
      <c r="E107" s="6" t="s">
        <v>50</v>
      </c>
      <c r="F107" s="164">
        <v>7.1999999999999995E-2</v>
      </c>
    </row>
    <row r="108" spans="1:6" ht="24.95" customHeight="1" x14ac:dyDescent="0.25">
      <c r="A108" s="151">
        <v>99</v>
      </c>
      <c r="B108" s="5" t="s">
        <v>105</v>
      </c>
      <c r="C108" s="5" t="s">
        <v>106</v>
      </c>
      <c r="D108" s="6">
        <v>32</v>
      </c>
      <c r="E108" s="6" t="s">
        <v>50</v>
      </c>
      <c r="F108" s="164">
        <v>1.4E-2</v>
      </c>
    </row>
    <row r="109" spans="1:6" ht="24.95" customHeight="1" x14ac:dyDescent="0.25">
      <c r="A109" s="151">
        <v>100</v>
      </c>
      <c r="B109" s="5" t="s">
        <v>107</v>
      </c>
      <c r="C109" s="5" t="s">
        <v>106</v>
      </c>
      <c r="D109" s="6">
        <v>64</v>
      </c>
      <c r="E109" s="6" t="s">
        <v>50</v>
      </c>
      <c r="F109" s="164">
        <v>5.0000000000000001E-3</v>
      </c>
    </row>
    <row r="110" spans="1:6" ht="24.95" customHeight="1" x14ac:dyDescent="0.25">
      <c r="A110" s="151">
        <v>101</v>
      </c>
      <c r="B110" s="5" t="s">
        <v>108</v>
      </c>
      <c r="C110" s="5" t="s">
        <v>109</v>
      </c>
      <c r="D110" s="6">
        <v>16</v>
      </c>
      <c r="E110" s="6" t="s">
        <v>50</v>
      </c>
      <c r="F110" s="164">
        <v>1.0999999999999999E-2</v>
      </c>
    </row>
    <row r="111" spans="1:6" ht="24.95" customHeight="1" x14ac:dyDescent="0.25">
      <c r="A111" s="151">
        <v>102</v>
      </c>
      <c r="B111" s="5" t="s">
        <v>658</v>
      </c>
      <c r="C111" s="5">
        <v>44006</v>
      </c>
      <c r="D111" s="6">
        <v>32</v>
      </c>
      <c r="E111" s="6" t="s">
        <v>50</v>
      </c>
      <c r="F111" s="164">
        <v>4.0000000000000001E-3</v>
      </c>
    </row>
    <row r="112" spans="1:6" ht="24.95" customHeight="1" x14ac:dyDescent="0.25">
      <c r="A112" s="151">
        <v>103</v>
      </c>
      <c r="B112" s="5" t="s">
        <v>659</v>
      </c>
      <c r="C112" s="5"/>
      <c r="D112" s="6">
        <v>12</v>
      </c>
      <c r="E112" s="6" t="s">
        <v>660</v>
      </c>
      <c r="F112" s="164">
        <v>3.0000000000000001E-3</v>
      </c>
    </row>
    <row r="113" spans="1:6" ht="24.95" customHeight="1" x14ac:dyDescent="0.25">
      <c r="A113" s="151">
        <v>104</v>
      </c>
      <c r="B113" s="5" t="s">
        <v>661</v>
      </c>
      <c r="C113" s="5"/>
      <c r="D113" s="6">
        <v>48</v>
      </c>
      <c r="E113" s="6" t="s">
        <v>50</v>
      </c>
      <c r="F113" s="164">
        <v>1E-3</v>
      </c>
    </row>
    <row r="114" spans="1:6" ht="24.95" customHeight="1" x14ac:dyDescent="0.25">
      <c r="A114" s="151">
        <v>105</v>
      </c>
      <c r="B114" s="5" t="s">
        <v>110</v>
      </c>
      <c r="C114" s="5" t="s">
        <v>111</v>
      </c>
      <c r="D114" s="6">
        <v>130</v>
      </c>
      <c r="E114" s="6" t="s">
        <v>50</v>
      </c>
      <c r="F114" s="164">
        <v>1.6E-2</v>
      </c>
    </row>
    <row r="115" spans="1:6" ht="24.95" customHeight="1" x14ac:dyDescent="0.25">
      <c r="A115" s="151">
        <v>106</v>
      </c>
      <c r="B115" s="5" t="s">
        <v>112</v>
      </c>
      <c r="C115" s="5" t="s">
        <v>113</v>
      </c>
      <c r="D115" s="6">
        <v>100</v>
      </c>
      <c r="E115" s="6" t="s">
        <v>50</v>
      </c>
      <c r="F115" s="164">
        <v>0.01</v>
      </c>
    </row>
    <row r="116" spans="1:6" ht="24.95" customHeight="1" x14ac:dyDescent="0.25">
      <c r="A116" s="151">
        <v>107</v>
      </c>
      <c r="B116" s="5" t="s">
        <v>114</v>
      </c>
      <c r="C116" s="5"/>
      <c r="D116" s="6">
        <v>46</v>
      </c>
      <c r="E116" s="6" t="s">
        <v>50</v>
      </c>
      <c r="F116" s="164">
        <v>7.0000000000000001E-3</v>
      </c>
    </row>
    <row r="117" spans="1:6" ht="24.95" customHeight="1" x14ac:dyDescent="0.25">
      <c r="A117" s="151">
        <v>108</v>
      </c>
      <c r="B117" s="5" t="s">
        <v>115</v>
      </c>
      <c r="C117" s="5" t="s">
        <v>116</v>
      </c>
      <c r="D117" s="6">
        <v>40</v>
      </c>
      <c r="E117" s="6" t="s">
        <v>50</v>
      </c>
      <c r="F117" s="164">
        <v>0.3</v>
      </c>
    </row>
    <row r="118" spans="1:6" ht="24.95" customHeight="1" x14ac:dyDescent="0.25">
      <c r="A118" s="151">
        <v>109</v>
      </c>
      <c r="B118" s="5" t="s">
        <v>117</v>
      </c>
      <c r="C118" s="5" t="s">
        <v>118</v>
      </c>
      <c r="D118" s="6">
        <v>40</v>
      </c>
      <c r="E118" s="6" t="s">
        <v>50</v>
      </c>
      <c r="F118" s="164">
        <v>0.2</v>
      </c>
    </row>
    <row r="119" spans="1:6" ht="24.95" customHeight="1" x14ac:dyDescent="0.25">
      <c r="A119" s="151">
        <v>110</v>
      </c>
      <c r="B119" s="5" t="s">
        <v>119</v>
      </c>
      <c r="C119" s="5"/>
      <c r="D119" s="6">
        <v>16</v>
      </c>
      <c r="E119" s="6" t="s">
        <v>45</v>
      </c>
      <c r="F119" s="164">
        <v>5.0000000000000001E-3</v>
      </c>
    </row>
    <row r="120" spans="1:6" ht="24.95" customHeight="1" x14ac:dyDescent="0.25">
      <c r="A120" s="151">
        <v>111</v>
      </c>
      <c r="B120" s="5" t="s">
        <v>120</v>
      </c>
      <c r="C120" s="5" t="s">
        <v>121</v>
      </c>
      <c r="D120" s="6">
        <v>840</v>
      </c>
      <c r="E120" s="6" t="s">
        <v>50</v>
      </c>
      <c r="F120" s="164">
        <v>4.2000000000000003E-2</v>
      </c>
    </row>
    <row r="121" spans="1:6" ht="24.95" customHeight="1" x14ac:dyDescent="0.25">
      <c r="A121" s="151">
        <v>112</v>
      </c>
      <c r="B121" s="5" t="s">
        <v>122</v>
      </c>
      <c r="C121" s="5" t="s">
        <v>123</v>
      </c>
      <c r="D121" s="6">
        <v>840</v>
      </c>
      <c r="E121" s="6" t="s">
        <v>50</v>
      </c>
      <c r="F121" s="164">
        <v>3.4000000000000002E-2</v>
      </c>
    </row>
    <row r="122" spans="1:6" ht="24.95" customHeight="1" x14ac:dyDescent="0.25">
      <c r="A122" s="151">
        <v>113</v>
      </c>
      <c r="B122" s="5" t="s">
        <v>124</v>
      </c>
      <c r="C122" s="5" t="s">
        <v>125</v>
      </c>
      <c r="D122" s="6">
        <v>1640</v>
      </c>
      <c r="E122" s="6" t="s">
        <v>50</v>
      </c>
      <c r="F122" s="164">
        <v>2.5000000000000001E-2</v>
      </c>
    </row>
    <row r="123" spans="1:6" ht="24.95" customHeight="1" x14ac:dyDescent="0.25">
      <c r="A123" s="151">
        <v>114</v>
      </c>
      <c r="B123" s="5" t="s">
        <v>126</v>
      </c>
      <c r="C123" s="5"/>
      <c r="D123" s="6">
        <v>500</v>
      </c>
      <c r="E123" s="6" t="s">
        <v>50</v>
      </c>
      <c r="F123" s="164">
        <v>0.19</v>
      </c>
    </row>
    <row r="124" spans="1:6" ht="24.95" customHeight="1" x14ac:dyDescent="0.25">
      <c r="A124" s="151">
        <v>115</v>
      </c>
      <c r="B124" s="5" t="s">
        <v>127</v>
      </c>
      <c r="C124" s="5" t="s">
        <v>128</v>
      </c>
      <c r="D124" s="6">
        <v>100</v>
      </c>
      <c r="E124" s="6" t="s">
        <v>50</v>
      </c>
      <c r="F124" s="164">
        <v>3.4000000000000002E-2</v>
      </c>
    </row>
    <row r="125" spans="1:6" ht="24.95" customHeight="1" x14ac:dyDescent="0.25">
      <c r="A125" s="151">
        <v>116</v>
      </c>
      <c r="B125" s="5" t="s">
        <v>129</v>
      </c>
      <c r="C125" s="5"/>
      <c r="D125" s="6">
        <v>20</v>
      </c>
      <c r="E125" s="6" t="s">
        <v>50</v>
      </c>
      <c r="F125" s="164">
        <v>1.2999999999999999E-2</v>
      </c>
    </row>
    <row r="126" spans="1:6" ht="24.95" customHeight="1" x14ac:dyDescent="0.25">
      <c r="A126" s="151">
        <v>117</v>
      </c>
      <c r="B126" s="5" t="s">
        <v>130</v>
      </c>
      <c r="C126" s="5" t="s">
        <v>131</v>
      </c>
      <c r="D126" s="6">
        <v>4</v>
      </c>
      <c r="E126" s="6" t="s">
        <v>50</v>
      </c>
      <c r="F126" s="164">
        <v>1.9E-2</v>
      </c>
    </row>
    <row r="127" spans="1:6" ht="24.95" customHeight="1" x14ac:dyDescent="0.25">
      <c r="A127" s="151">
        <v>118</v>
      </c>
      <c r="B127" s="5" t="s">
        <v>132</v>
      </c>
      <c r="C127" s="5" t="s">
        <v>131</v>
      </c>
      <c r="D127" s="6">
        <v>6</v>
      </c>
      <c r="E127" s="6" t="s">
        <v>50</v>
      </c>
      <c r="F127" s="164">
        <v>1.7999999999999999E-2</v>
      </c>
    </row>
    <row r="128" spans="1:6" ht="24.95" customHeight="1" x14ac:dyDescent="0.25">
      <c r="A128" s="151">
        <v>119</v>
      </c>
      <c r="B128" s="5" t="s">
        <v>133</v>
      </c>
      <c r="C128" s="5"/>
      <c r="D128" s="6">
        <v>6</v>
      </c>
      <c r="E128" s="6" t="s">
        <v>50</v>
      </c>
      <c r="F128" s="164">
        <v>0.03</v>
      </c>
    </row>
    <row r="129" spans="1:6" ht="24.95" customHeight="1" x14ac:dyDescent="0.25">
      <c r="A129" s="151">
        <v>120</v>
      </c>
      <c r="B129" s="5" t="s">
        <v>134</v>
      </c>
      <c r="C129" s="5" t="s">
        <v>135</v>
      </c>
      <c r="D129" s="6">
        <v>2</v>
      </c>
      <c r="E129" s="6" t="s">
        <v>50</v>
      </c>
      <c r="F129" s="164">
        <v>0.01</v>
      </c>
    </row>
    <row r="130" spans="1:6" ht="24.95" customHeight="1" x14ac:dyDescent="0.25">
      <c r="A130" s="151">
        <v>121</v>
      </c>
      <c r="B130" s="5" t="s">
        <v>136</v>
      </c>
      <c r="C130" s="5" t="s">
        <v>135</v>
      </c>
      <c r="D130" s="6">
        <v>2</v>
      </c>
      <c r="E130" s="6" t="s">
        <v>50</v>
      </c>
      <c r="F130" s="164">
        <v>0.01</v>
      </c>
    </row>
    <row r="131" spans="1:6" ht="24.95" customHeight="1" x14ac:dyDescent="0.25">
      <c r="A131" s="151">
        <v>122</v>
      </c>
      <c r="B131" s="5" t="s">
        <v>137</v>
      </c>
      <c r="C131" s="5" t="s">
        <v>138</v>
      </c>
      <c r="D131" s="6">
        <v>4</v>
      </c>
      <c r="E131" s="6" t="s">
        <v>50</v>
      </c>
      <c r="F131" s="164">
        <v>2.5999999999999999E-2</v>
      </c>
    </row>
    <row r="132" spans="1:6" ht="24.95" customHeight="1" x14ac:dyDescent="0.25">
      <c r="A132" s="151">
        <v>123</v>
      </c>
      <c r="B132" s="5" t="s">
        <v>662</v>
      </c>
      <c r="C132" s="5" t="s">
        <v>663</v>
      </c>
      <c r="D132" s="6">
        <v>6</v>
      </c>
      <c r="E132" s="6" t="s">
        <v>50</v>
      </c>
      <c r="F132" s="164">
        <v>1E-3</v>
      </c>
    </row>
    <row r="133" spans="1:6" ht="24.95" customHeight="1" x14ac:dyDescent="0.25">
      <c r="A133" s="151">
        <v>124</v>
      </c>
      <c r="B133" s="5" t="s">
        <v>139</v>
      </c>
      <c r="C133" s="5" t="s">
        <v>140</v>
      </c>
      <c r="D133" s="6">
        <v>48</v>
      </c>
      <c r="E133" s="6" t="s">
        <v>141</v>
      </c>
      <c r="F133" s="164">
        <v>0.61399999999999999</v>
      </c>
    </row>
    <row r="134" spans="1:6" ht="24.95" customHeight="1" x14ac:dyDescent="0.25">
      <c r="A134" s="151">
        <v>125</v>
      </c>
      <c r="B134" s="5" t="s">
        <v>142</v>
      </c>
      <c r="C134" s="5" t="s">
        <v>143</v>
      </c>
      <c r="D134" s="6">
        <v>1200</v>
      </c>
      <c r="E134" s="6" t="s">
        <v>50</v>
      </c>
      <c r="F134" s="164">
        <v>0.51</v>
      </c>
    </row>
    <row r="135" spans="1:6" ht="24.95" customHeight="1" x14ac:dyDescent="0.25">
      <c r="A135" s="151">
        <v>126</v>
      </c>
      <c r="B135" s="5" t="s">
        <v>144</v>
      </c>
      <c r="C135" s="5" t="s">
        <v>145</v>
      </c>
      <c r="D135" s="6">
        <v>240</v>
      </c>
      <c r="E135" s="6" t="s">
        <v>50</v>
      </c>
      <c r="F135" s="164">
        <v>0.46700000000000003</v>
      </c>
    </row>
    <row r="136" spans="1:6" ht="24.95" customHeight="1" x14ac:dyDescent="0.25">
      <c r="A136" s="151">
        <v>127</v>
      </c>
      <c r="B136" s="5" t="s">
        <v>664</v>
      </c>
      <c r="C136" s="5" t="s">
        <v>147</v>
      </c>
      <c r="D136" s="6">
        <v>600</v>
      </c>
      <c r="E136" s="6" t="s">
        <v>148</v>
      </c>
      <c r="F136" s="164">
        <v>0.192</v>
      </c>
    </row>
    <row r="137" spans="1:6" ht="24.95" customHeight="1" x14ac:dyDescent="0.25">
      <c r="A137" s="151">
        <v>128</v>
      </c>
      <c r="B137" s="5" t="s">
        <v>149</v>
      </c>
      <c r="C137" s="5"/>
      <c r="D137" s="6">
        <v>300</v>
      </c>
      <c r="E137" s="6" t="s">
        <v>150</v>
      </c>
      <c r="F137" s="164">
        <v>0.218</v>
      </c>
    </row>
    <row r="138" spans="1:6" ht="24.95" customHeight="1" x14ac:dyDescent="0.25">
      <c r="A138" s="151">
        <v>129</v>
      </c>
      <c r="B138" s="5" t="s">
        <v>151</v>
      </c>
      <c r="C138" s="5" t="s">
        <v>140</v>
      </c>
      <c r="D138" s="6">
        <v>240</v>
      </c>
      <c r="E138" s="6" t="s">
        <v>141</v>
      </c>
      <c r="F138" s="164">
        <v>1.627</v>
      </c>
    </row>
    <row r="139" spans="1:6" ht="32.25" customHeight="1" x14ac:dyDescent="0.25">
      <c r="A139" s="151">
        <v>130</v>
      </c>
      <c r="B139" s="5" t="s">
        <v>152</v>
      </c>
      <c r="C139" s="5" t="s">
        <v>153</v>
      </c>
      <c r="D139" s="6">
        <v>10</v>
      </c>
      <c r="E139" s="6" t="s">
        <v>50</v>
      </c>
      <c r="F139" s="164">
        <v>0.46899999999999997</v>
      </c>
    </row>
    <row r="140" spans="1:6" ht="24.95" customHeight="1" x14ac:dyDescent="0.25">
      <c r="A140" s="151">
        <v>131</v>
      </c>
      <c r="B140" s="5" t="s">
        <v>154</v>
      </c>
      <c r="C140" s="5" t="s">
        <v>155</v>
      </c>
      <c r="D140" s="6">
        <v>5000</v>
      </c>
      <c r="E140" s="6" t="s">
        <v>50</v>
      </c>
      <c r="F140" s="164">
        <v>0.75</v>
      </c>
    </row>
    <row r="141" spans="1:6" ht="24.95" customHeight="1" x14ac:dyDescent="0.25">
      <c r="A141" s="151">
        <v>132</v>
      </c>
      <c r="B141" s="5" t="s">
        <v>156</v>
      </c>
      <c r="C141" s="5"/>
      <c r="D141" s="6">
        <v>8</v>
      </c>
      <c r="E141" s="6" t="s">
        <v>50</v>
      </c>
      <c r="F141" s="164">
        <v>0.70399999999999996</v>
      </c>
    </row>
    <row r="142" spans="1:6" ht="24.95" customHeight="1" x14ac:dyDescent="0.25">
      <c r="A142" s="151">
        <v>133</v>
      </c>
      <c r="B142" s="5" t="s">
        <v>157</v>
      </c>
      <c r="C142" s="5"/>
      <c r="D142" s="6">
        <v>1200</v>
      </c>
      <c r="E142" s="6" t="s">
        <v>50</v>
      </c>
      <c r="F142" s="164">
        <v>0.74399999999999999</v>
      </c>
    </row>
    <row r="143" spans="1:6" ht="24.95" customHeight="1" x14ac:dyDescent="0.25">
      <c r="A143" s="151">
        <v>134</v>
      </c>
      <c r="B143" s="5" t="s">
        <v>158</v>
      </c>
      <c r="C143" s="5" t="s">
        <v>159</v>
      </c>
      <c r="D143" s="6">
        <v>32</v>
      </c>
      <c r="E143" s="6" t="s">
        <v>50</v>
      </c>
      <c r="F143" s="164">
        <v>0.214</v>
      </c>
    </row>
    <row r="144" spans="1:6" ht="24.95" customHeight="1" x14ac:dyDescent="0.25">
      <c r="A144" s="151">
        <v>135</v>
      </c>
      <c r="B144" s="5" t="s">
        <v>160</v>
      </c>
      <c r="C144" s="5" t="s">
        <v>155</v>
      </c>
      <c r="D144" s="6">
        <v>3000</v>
      </c>
      <c r="E144" s="6" t="s">
        <v>148</v>
      </c>
      <c r="F144" s="164">
        <v>2.0099999999999998</v>
      </c>
    </row>
    <row r="145" spans="1:6" ht="41.25" customHeight="1" x14ac:dyDescent="0.25">
      <c r="A145" s="151">
        <v>136</v>
      </c>
      <c r="B145" s="5" t="s">
        <v>262</v>
      </c>
      <c r="C145" s="5" t="s">
        <v>263</v>
      </c>
      <c r="D145" s="6">
        <v>20</v>
      </c>
      <c r="E145" s="6" t="s">
        <v>264</v>
      </c>
      <c r="F145" s="164">
        <v>1.5</v>
      </c>
    </row>
    <row r="146" spans="1:6" ht="36" customHeight="1" x14ac:dyDescent="0.25">
      <c r="A146" s="151">
        <v>137</v>
      </c>
      <c r="B146" s="5" t="s">
        <v>262</v>
      </c>
      <c r="C146" s="5" t="s">
        <v>263</v>
      </c>
      <c r="D146" s="6">
        <v>25</v>
      </c>
      <c r="E146" s="6" t="s">
        <v>264</v>
      </c>
      <c r="F146" s="164">
        <v>2.1</v>
      </c>
    </row>
    <row r="147" spans="1:6" ht="24.95" customHeight="1" x14ac:dyDescent="0.25">
      <c r="A147" s="151">
        <v>138</v>
      </c>
      <c r="B147" s="5" t="s">
        <v>627</v>
      </c>
      <c r="C147" s="5" t="s">
        <v>628</v>
      </c>
      <c r="D147" s="6">
        <v>1</v>
      </c>
      <c r="E147" s="6" t="s">
        <v>460</v>
      </c>
      <c r="F147" s="164">
        <v>1000</v>
      </c>
    </row>
    <row r="148" spans="1:6" ht="24.95" customHeight="1" x14ac:dyDescent="0.25">
      <c r="A148" s="151">
        <v>139</v>
      </c>
      <c r="B148" s="2" t="s">
        <v>374</v>
      </c>
      <c r="C148" s="2" t="s">
        <v>447</v>
      </c>
      <c r="D148" s="3">
        <v>1</v>
      </c>
      <c r="E148" s="3" t="s">
        <v>448</v>
      </c>
      <c r="F148" s="167">
        <v>2</v>
      </c>
    </row>
    <row r="149" spans="1:6" ht="24.95" customHeight="1" x14ac:dyDescent="0.25">
      <c r="A149" s="151">
        <v>140</v>
      </c>
      <c r="B149" s="2" t="s">
        <v>665</v>
      </c>
      <c r="C149" s="2" t="s">
        <v>447</v>
      </c>
      <c r="D149" s="3">
        <v>1</v>
      </c>
      <c r="E149" s="3" t="s">
        <v>448</v>
      </c>
      <c r="F149" s="167">
        <v>3</v>
      </c>
    </row>
    <row r="150" spans="1:6" ht="24.95" customHeight="1" x14ac:dyDescent="0.25">
      <c r="A150" s="1"/>
      <c r="B150" s="1"/>
      <c r="C150" s="1"/>
      <c r="D150" s="8"/>
      <c r="E150" s="162" t="s">
        <v>638</v>
      </c>
      <c r="F150" s="170">
        <f>SUM(F5:F149)</f>
        <v>38285.691333333307</v>
      </c>
    </row>
  </sheetData>
  <mergeCells count="2">
    <mergeCell ref="A1:F1"/>
    <mergeCell ref="A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sqref="A1:F1"/>
    </sheetView>
  </sheetViews>
  <sheetFormatPr defaultRowHeight="15" x14ac:dyDescent="0.25"/>
  <cols>
    <col min="1" max="1" width="8" style="31" customWidth="1"/>
    <col min="2" max="2" width="21.140625" style="31" customWidth="1"/>
    <col min="3" max="3" width="26.5703125" style="31" customWidth="1"/>
    <col min="4" max="4" width="9.140625" style="35"/>
    <col min="5" max="5" width="20.7109375" style="34" customWidth="1"/>
    <col min="6" max="6" width="20.28515625" style="35" customWidth="1"/>
    <col min="7" max="16384" width="9.140625" style="31"/>
  </cols>
  <sheetData>
    <row r="1" spans="1:7" ht="42" customHeight="1" x14ac:dyDescent="0.25">
      <c r="A1" s="208" t="s">
        <v>796</v>
      </c>
      <c r="B1" s="208"/>
      <c r="C1" s="208"/>
      <c r="D1" s="208"/>
      <c r="E1" s="208"/>
      <c r="F1" s="208"/>
      <c r="G1" s="207"/>
    </row>
    <row r="2" spans="1:7" ht="24.75" customHeight="1" x14ac:dyDescent="0.25">
      <c r="A2" s="209" t="s">
        <v>803</v>
      </c>
      <c r="B2" s="209"/>
      <c r="C2" s="209"/>
      <c r="D2" s="209"/>
      <c r="E2" s="209"/>
      <c r="F2" s="209"/>
      <c r="G2" s="206"/>
    </row>
    <row r="3" spans="1:7" ht="17.25" customHeight="1" x14ac:dyDescent="0.25"/>
    <row r="4" spans="1:7" ht="48" customHeight="1" x14ac:dyDescent="0.25">
      <c r="A4" s="29" t="s">
        <v>583</v>
      </c>
      <c r="B4" s="29" t="s">
        <v>584</v>
      </c>
      <c r="C4" s="29" t="s">
        <v>585</v>
      </c>
      <c r="D4" s="29" t="s">
        <v>586</v>
      </c>
      <c r="E4" s="29" t="s">
        <v>599</v>
      </c>
      <c r="F4" s="29" t="s">
        <v>600</v>
      </c>
    </row>
    <row r="5" spans="1:7" ht="48" customHeight="1" x14ac:dyDescent="0.25">
      <c r="A5" s="4"/>
      <c r="B5" s="4" t="s">
        <v>601</v>
      </c>
      <c r="C5" s="4"/>
      <c r="D5" s="159"/>
      <c r="E5" s="41"/>
      <c r="F5" s="159"/>
    </row>
    <row r="6" spans="1:7" x14ac:dyDescent="0.25">
      <c r="A6" s="42">
        <v>1</v>
      </c>
      <c r="B6" s="22" t="s">
        <v>387</v>
      </c>
      <c r="C6" s="22" t="s">
        <v>388</v>
      </c>
      <c r="D6" s="204">
        <v>7500</v>
      </c>
      <c r="E6" s="22" t="s">
        <v>10</v>
      </c>
      <c r="F6" s="24">
        <v>4402</v>
      </c>
    </row>
    <row r="7" spans="1:7" ht="28.5" x14ac:dyDescent="0.25">
      <c r="A7" s="43">
        <v>2</v>
      </c>
      <c r="B7" s="22" t="s">
        <v>602</v>
      </c>
      <c r="C7" s="44" t="s">
        <v>603</v>
      </c>
      <c r="D7" s="24" t="s">
        <v>604</v>
      </c>
      <c r="E7" s="22" t="s">
        <v>25</v>
      </c>
      <c r="F7" s="24">
        <v>2173</v>
      </c>
    </row>
    <row r="8" spans="1:7" ht="28.5" x14ac:dyDescent="0.25">
      <c r="A8" s="43">
        <v>3</v>
      </c>
      <c r="B8" s="22" t="s">
        <v>605</v>
      </c>
      <c r="C8" s="44" t="s">
        <v>606</v>
      </c>
      <c r="D8" s="24">
        <v>65</v>
      </c>
      <c r="E8" s="22" t="s">
        <v>185</v>
      </c>
      <c r="F8" s="24">
        <v>248</v>
      </c>
    </row>
    <row r="9" spans="1:7" ht="28.5" x14ac:dyDescent="0.25">
      <c r="A9" s="42">
        <v>4</v>
      </c>
      <c r="B9" s="22" t="s">
        <v>607</v>
      </c>
      <c r="C9" s="44" t="s">
        <v>608</v>
      </c>
      <c r="D9" s="24">
        <v>12</v>
      </c>
      <c r="E9" s="22" t="s">
        <v>185</v>
      </c>
      <c r="F9" s="24">
        <v>31</v>
      </c>
    </row>
    <row r="10" spans="1:7" ht="28.5" x14ac:dyDescent="0.25">
      <c r="A10" s="43">
        <v>5</v>
      </c>
      <c r="B10" s="22" t="s">
        <v>609</v>
      </c>
      <c r="C10" s="44" t="s">
        <v>610</v>
      </c>
      <c r="D10" s="24">
        <v>77</v>
      </c>
      <c r="E10" s="22" t="s">
        <v>185</v>
      </c>
      <c r="F10" s="24">
        <v>308</v>
      </c>
    </row>
    <row r="11" spans="1:7" x14ac:dyDescent="0.25">
      <c r="A11" s="43"/>
      <c r="B11" s="45" t="s">
        <v>611</v>
      </c>
      <c r="C11" s="44"/>
      <c r="D11" s="24"/>
      <c r="E11" s="22"/>
      <c r="F11" s="24"/>
    </row>
    <row r="12" spans="1:7" ht="30" x14ac:dyDescent="0.25">
      <c r="A12" s="42">
        <v>6</v>
      </c>
      <c r="B12" s="43" t="s">
        <v>34</v>
      </c>
      <c r="C12" s="43" t="s">
        <v>35</v>
      </c>
      <c r="D12" s="205">
        <v>1</v>
      </c>
      <c r="E12" s="46" t="s">
        <v>28</v>
      </c>
      <c r="F12" s="205">
        <v>0.15</v>
      </c>
    </row>
    <row r="13" spans="1:7" ht="30" x14ac:dyDescent="0.25">
      <c r="A13" s="43">
        <v>7</v>
      </c>
      <c r="B13" s="43" t="s">
        <v>262</v>
      </c>
      <c r="C13" s="43" t="s">
        <v>263</v>
      </c>
      <c r="D13" s="205">
        <v>10</v>
      </c>
      <c r="E13" s="46" t="s">
        <v>264</v>
      </c>
      <c r="F13" s="205">
        <v>0.75</v>
      </c>
    </row>
    <row r="14" spans="1:7" ht="30" x14ac:dyDescent="0.25">
      <c r="A14" s="43">
        <v>8</v>
      </c>
      <c r="B14" s="43" t="s">
        <v>262</v>
      </c>
      <c r="C14" s="43" t="s">
        <v>263</v>
      </c>
      <c r="D14" s="205">
        <v>25</v>
      </c>
      <c r="E14" s="46" t="s">
        <v>264</v>
      </c>
      <c r="F14" s="205">
        <v>2.25</v>
      </c>
    </row>
    <row r="15" spans="1:7" ht="18.75" x14ac:dyDescent="0.25">
      <c r="A15" s="43"/>
      <c r="B15" s="47" t="s">
        <v>612</v>
      </c>
      <c r="C15" s="43"/>
      <c r="D15" s="205"/>
      <c r="E15" s="46"/>
      <c r="F15" s="205"/>
    </row>
    <row r="16" spans="1:7" x14ac:dyDescent="0.25">
      <c r="A16" s="43">
        <v>9</v>
      </c>
      <c r="B16" s="43" t="s">
        <v>267</v>
      </c>
      <c r="C16" s="43" t="s">
        <v>268</v>
      </c>
      <c r="D16" s="205">
        <v>1</v>
      </c>
      <c r="E16" s="46" t="s">
        <v>20</v>
      </c>
      <c r="F16" s="205">
        <v>0.67</v>
      </c>
    </row>
    <row r="17" spans="1:6" x14ac:dyDescent="0.25">
      <c r="A17" s="43">
        <v>10</v>
      </c>
      <c r="B17" s="43" t="s">
        <v>267</v>
      </c>
      <c r="C17" s="43" t="s">
        <v>268</v>
      </c>
      <c r="D17" s="205">
        <v>1</v>
      </c>
      <c r="E17" s="46" t="s">
        <v>20</v>
      </c>
      <c r="F17" s="205">
        <v>0.67</v>
      </c>
    </row>
    <row r="18" spans="1:6" x14ac:dyDescent="0.25">
      <c r="A18" s="42">
        <v>11</v>
      </c>
      <c r="B18" s="43" t="s">
        <v>365</v>
      </c>
      <c r="C18" s="43" t="s">
        <v>613</v>
      </c>
      <c r="D18" s="205">
        <v>2</v>
      </c>
      <c r="E18" s="46" t="s">
        <v>20</v>
      </c>
      <c r="F18" s="205">
        <v>0.15</v>
      </c>
    </row>
    <row r="19" spans="1:6" x14ac:dyDescent="0.25">
      <c r="A19" s="1"/>
      <c r="B19" s="48" t="s">
        <v>614</v>
      </c>
      <c r="C19" s="43"/>
      <c r="D19" s="205"/>
      <c r="E19" s="46"/>
      <c r="F19" s="205"/>
    </row>
    <row r="20" spans="1:6" x14ac:dyDescent="0.25">
      <c r="A20" s="43">
        <v>12</v>
      </c>
      <c r="B20" s="43" t="s">
        <v>615</v>
      </c>
      <c r="C20" s="43" t="s">
        <v>616</v>
      </c>
      <c r="D20" s="205">
        <v>4</v>
      </c>
      <c r="E20" s="46" t="s">
        <v>20</v>
      </c>
      <c r="F20" s="205">
        <v>600</v>
      </c>
    </row>
    <row r="21" spans="1:6" ht="27" customHeight="1" x14ac:dyDescent="0.25">
      <c r="A21" s="43">
        <v>13</v>
      </c>
      <c r="B21" s="43" t="s">
        <v>193</v>
      </c>
      <c r="C21" s="43" t="s">
        <v>617</v>
      </c>
      <c r="D21" s="205">
        <v>80</v>
      </c>
      <c r="E21" s="46" t="s">
        <v>618</v>
      </c>
      <c r="F21" s="205">
        <v>3000</v>
      </c>
    </row>
    <row r="22" spans="1:6" ht="55.5" customHeight="1" x14ac:dyDescent="0.25">
      <c r="A22" s="42">
        <v>14</v>
      </c>
      <c r="B22" s="43" t="s">
        <v>619</v>
      </c>
      <c r="C22" s="43" t="s">
        <v>620</v>
      </c>
      <c r="D22" s="205">
        <v>12</v>
      </c>
      <c r="E22" s="46" t="s">
        <v>20</v>
      </c>
      <c r="F22" s="205">
        <v>400</v>
      </c>
    </row>
    <row r="23" spans="1:6" ht="15" customHeight="1" x14ac:dyDescent="0.25">
      <c r="A23" s="43">
        <v>15</v>
      </c>
      <c r="B23" s="43" t="s">
        <v>621</v>
      </c>
      <c r="C23" s="43" t="s">
        <v>622</v>
      </c>
      <c r="D23" s="205">
        <v>400</v>
      </c>
      <c r="E23" s="46" t="s">
        <v>618</v>
      </c>
      <c r="F23" s="205">
        <v>3000</v>
      </c>
    </row>
    <row r="24" spans="1:6" ht="27" customHeight="1" x14ac:dyDescent="0.25">
      <c r="A24" s="43">
        <v>16</v>
      </c>
      <c r="B24" s="43" t="s">
        <v>623</v>
      </c>
      <c r="C24" s="43" t="s">
        <v>624</v>
      </c>
      <c r="D24" s="205">
        <v>10</v>
      </c>
      <c r="E24" s="46" t="s">
        <v>20</v>
      </c>
      <c r="F24" s="205">
        <v>800</v>
      </c>
    </row>
    <row r="25" spans="1:6" ht="15" customHeight="1" x14ac:dyDescent="0.25">
      <c r="A25" s="42">
        <v>17</v>
      </c>
      <c r="B25" s="43" t="s">
        <v>625</v>
      </c>
      <c r="C25" s="43" t="s">
        <v>626</v>
      </c>
      <c r="D25" s="205">
        <v>14</v>
      </c>
      <c r="E25" s="46" t="s">
        <v>20</v>
      </c>
      <c r="F25" s="205">
        <v>1800</v>
      </c>
    </row>
    <row r="26" spans="1:6" ht="41.25" customHeight="1" x14ac:dyDescent="0.25">
      <c r="A26" s="43">
        <v>18</v>
      </c>
      <c r="B26" s="43" t="s">
        <v>627</v>
      </c>
      <c r="C26" s="43" t="s">
        <v>628</v>
      </c>
      <c r="D26" s="205">
        <v>1</v>
      </c>
      <c r="E26" s="46" t="s">
        <v>460</v>
      </c>
      <c r="F26" s="205">
        <v>1500</v>
      </c>
    </row>
    <row r="27" spans="1:6" ht="27" customHeight="1" x14ac:dyDescent="0.25">
      <c r="A27" s="43">
        <v>19</v>
      </c>
      <c r="B27" s="43" t="s">
        <v>629</v>
      </c>
      <c r="C27" s="43" t="s">
        <v>630</v>
      </c>
      <c r="D27" s="205">
        <v>1</v>
      </c>
      <c r="E27" s="46" t="s">
        <v>460</v>
      </c>
      <c r="F27" s="205">
        <v>1500</v>
      </c>
    </row>
    <row r="28" spans="1:6" x14ac:dyDescent="0.25">
      <c r="A28" s="43">
        <v>20</v>
      </c>
      <c r="B28" s="49" t="s">
        <v>391</v>
      </c>
      <c r="C28" s="44" t="s">
        <v>631</v>
      </c>
      <c r="D28" s="24" t="s">
        <v>632</v>
      </c>
      <c r="E28" s="22" t="s">
        <v>25</v>
      </c>
      <c r="F28" s="24">
        <v>93</v>
      </c>
    </row>
    <row r="29" spans="1:6" x14ac:dyDescent="0.25">
      <c r="A29" s="42">
        <v>21</v>
      </c>
      <c r="B29" s="49" t="s">
        <v>394</v>
      </c>
      <c r="C29" s="44" t="s">
        <v>633</v>
      </c>
      <c r="D29" s="24" t="s">
        <v>634</v>
      </c>
      <c r="E29" s="22" t="s">
        <v>25</v>
      </c>
      <c r="F29" s="24">
        <v>66</v>
      </c>
    </row>
    <row r="30" spans="1:6" x14ac:dyDescent="0.25">
      <c r="A30" s="43">
        <v>22</v>
      </c>
      <c r="B30" s="49" t="s">
        <v>396</v>
      </c>
      <c r="C30" s="44" t="s">
        <v>635</v>
      </c>
      <c r="D30" s="24" t="s">
        <v>636</v>
      </c>
      <c r="E30" s="22" t="s">
        <v>25</v>
      </c>
      <c r="F30" s="24">
        <v>312</v>
      </c>
    </row>
    <row r="31" spans="1:6" x14ac:dyDescent="0.25">
      <c r="A31" s="43">
        <v>23</v>
      </c>
      <c r="B31" s="49" t="s">
        <v>398</v>
      </c>
      <c r="C31" s="44" t="s">
        <v>637</v>
      </c>
      <c r="D31" s="204">
        <v>46200</v>
      </c>
      <c r="E31" s="22" t="s">
        <v>25</v>
      </c>
      <c r="F31" s="24">
        <v>6</v>
      </c>
    </row>
    <row r="32" spans="1:6" x14ac:dyDescent="0.25">
      <c r="A32" s="1"/>
      <c r="B32" s="1"/>
      <c r="C32" s="1"/>
      <c r="D32" s="160"/>
      <c r="E32" s="50" t="s">
        <v>638</v>
      </c>
      <c r="F32" s="161">
        <f>SUM(F12:F31)</f>
        <v>13081.64</v>
      </c>
    </row>
  </sheetData>
  <mergeCells count="2">
    <mergeCell ref="A1:F1"/>
    <mergeCell ref="A2:F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workbookViewId="0">
      <selection activeCell="B1" sqref="B1:G1"/>
    </sheetView>
  </sheetViews>
  <sheetFormatPr defaultRowHeight="15" x14ac:dyDescent="0.25"/>
  <cols>
    <col min="3" max="3" width="27.7109375" customWidth="1"/>
    <col min="4" max="4" width="19.140625" customWidth="1"/>
    <col min="6" max="6" width="19.5703125" customWidth="1"/>
    <col min="7" max="7" width="21" customWidth="1"/>
  </cols>
  <sheetData>
    <row r="1" spans="2:7" s="31" customFormat="1" ht="42" customHeight="1" x14ac:dyDescent="0.25">
      <c r="B1" s="208" t="s">
        <v>796</v>
      </c>
      <c r="C1" s="208"/>
      <c r="D1" s="208"/>
      <c r="E1" s="208"/>
      <c r="F1" s="208"/>
      <c r="G1" s="208"/>
    </row>
    <row r="2" spans="2:7" s="31" customFormat="1" ht="24.95" customHeight="1" x14ac:dyDescent="0.25">
      <c r="B2" s="213" t="s">
        <v>804</v>
      </c>
      <c r="C2" s="209"/>
      <c r="D2" s="209"/>
      <c r="E2" s="209"/>
      <c r="F2" s="209"/>
      <c r="G2" s="209"/>
    </row>
    <row r="4" spans="2:7" ht="45" x14ac:dyDescent="0.25">
      <c r="B4" s="29" t="s">
        <v>583</v>
      </c>
      <c r="C4" s="29" t="s">
        <v>584</v>
      </c>
      <c r="D4" s="29" t="s">
        <v>585</v>
      </c>
      <c r="E4" s="29" t="s">
        <v>586</v>
      </c>
      <c r="F4" s="29" t="s">
        <v>639</v>
      </c>
      <c r="G4" s="29" t="s">
        <v>600</v>
      </c>
    </row>
    <row r="5" spans="2:7" x14ac:dyDescent="0.25">
      <c r="B5" s="51"/>
      <c r="C5" s="51" t="s">
        <v>611</v>
      </c>
      <c r="D5" s="51"/>
      <c r="E5" s="51"/>
      <c r="F5" s="51"/>
      <c r="G5" s="51"/>
    </row>
    <row r="6" spans="2:7" x14ac:dyDescent="0.25">
      <c r="B6" s="52">
        <v>1</v>
      </c>
      <c r="C6" s="21" t="s">
        <v>34</v>
      </c>
      <c r="D6" s="21" t="s">
        <v>35</v>
      </c>
      <c r="E6" s="21">
        <v>2</v>
      </c>
      <c r="F6" s="21" t="s">
        <v>28</v>
      </c>
      <c r="G6" s="21">
        <v>0.3</v>
      </c>
    </row>
    <row r="7" spans="2:7" ht="45" x14ac:dyDescent="0.25">
      <c r="B7" s="52">
        <v>2</v>
      </c>
      <c r="C7" s="53" t="s">
        <v>262</v>
      </c>
      <c r="D7" s="53" t="s">
        <v>263</v>
      </c>
      <c r="E7" s="53">
        <v>10</v>
      </c>
      <c r="F7" s="53" t="s">
        <v>264</v>
      </c>
      <c r="G7" s="53">
        <v>0.75</v>
      </c>
    </row>
    <row r="8" spans="2:7" ht="45" x14ac:dyDescent="0.25">
      <c r="B8" s="52">
        <v>3</v>
      </c>
      <c r="C8" s="53" t="s">
        <v>262</v>
      </c>
      <c r="D8" s="53" t="s">
        <v>263</v>
      </c>
      <c r="E8" s="53">
        <v>25</v>
      </c>
      <c r="F8" s="53" t="s">
        <v>264</v>
      </c>
      <c r="G8" s="53">
        <v>2.2999999999999998</v>
      </c>
    </row>
    <row r="9" spans="2:7" x14ac:dyDescent="0.25">
      <c r="B9" s="52"/>
      <c r="C9" s="54" t="s">
        <v>612</v>
      </c>
      <c r="D9" s="53"/>
      <c r="E9" s="53"/>
      <c r="F9" s="53"/>
      <c r="G9" s="53"/>
    </row>
    <row r="10" spans="2:7" ht="45" x14ac:dyDescent="0.25">
      <c r="B10" s="52">
        <v>4</v>
      </c>
      <c r="C10" s="21" t="s">
        <v>36</v>
      </c>
      <c r="D10" s="21" t="s">
        <v>37</v>
      </c>
      <c r="E10" s="21">
        <v>1</v>
      </c>
      <c r="F10" s="21" t="s">
        <v>38</v>
      </c>
      <c r="G10" s="21">
        <v>0.6</v>
      </c>
    </row>
    <row r="11" spans="2:7" x14ac:dyDescent="0.25">
      <c r="B11" s="52">
        <v>5</v>
      </c>
      <c r="C11" s="53" t="s">
        <v>267</v>
      </c>
      <c r="D11" s="53" t="s">
        <v>268</v>
      </c>
      <c r="E11" s="53">
        <v>1</v>
      </c>
      <c r="F11" s="53" t="s">
        <v>20</v>
      </c>
      <c r="G11" s="53">
        <v>0.67</v>
      </c>
    </row>
    <row r="12" spans="2:7" x14ac:dyDescent="0.25">
      <c r="B12" s="28"/>
      <c r="C12" s="54" t="s">
        <v>614</v>
      </c>
      <c r="D12" s="53"/>
      <c r="E12" s="53"/>
      <c r="F12" s="53"/>
      <c r="G12" s="54"/>
    </row>
    <row r="13" spans="2:7" x14ac:dyDescent="0.25">
      <c r="B13" s="52">
        <v>6</v>
      </c>
      <c r="C13" s="55" t="s">
        <v>615</v>
      </c>
      <c r="D13" s="55" t="s">
        <v>616</v>
      </c>
      <c r="E13" s="53">
        <v>2</v>
      </c>
      <c r="F13" s="53" t="s">
        <v>20</v>
      </c>
      <c r="G13" s="53">
        <v>300</v>
      </c>
    </row>
    <row r="14" spans="2:7" ht="45" x14ac:dyDescent="0.25">
      <c r="B14" s="52">
        <v>7</v>
      </c>
      <c r="C14" s="56" t="s">
        <v>619</v>
      </c>
      <c r="D14" s="23" t="s">
        <v>620</v>
      </c>
      <c r="E14" s="23">
        <v>10</v>
      </c>
      <c r="F14" s="23" t="s">
        <v>20</v>
      </c>
      <c r="G14" s="23">
        <v>350</v>
      </c>
    </row>
    <row r="15" spans="2:7" ht="27" customHeight="1" x14ac:dyDescent="0.25">
      <c r="B15" s="57">
        <v>8</v>
      </c>
      <c r="C15" s="55" t="s">
        <v>193</v>
      </c>
      <c r="D15" s="55" t="s">
        <v>617</v>
      </c>
      <c r="E15" s="55">
        <v>40</v>
      </c>
      <c r="F15" s="55" t="s">
        <v>618</v>
      </c>
      <c r="G15" s="55">
        <v>2000</v>
      </c>
    </row>
    <row r="16" spans="2:7" x14ac:dyDescent="0.25">
      <c r="B16" s="52">
        <v>9</v>
      </c>
      <c r="C16" s="55" t="s">
        <v>621</v>
      </c>
      <c r="D16" s="55" t="s">
        <v>622</v>
      </c>
      <c r="E16" s="55">
        <v>400</v>
      </c>
      <c r="F16" s="55" t="s">
        <v>618</v>
      </c>
      <c r="G16" s="55">
        <v>3000</v>
      </c>
    </row>
    <row r="17" spans="2:7" ht="27" customHeight="1" x14ac:dyDescent="0.25">
      <c r="B17" s="52">
        <v>10</v>
      </c>
      <c r="C17" s="55" t="s">
        <v>623</v>
      </c>
      <c r="D17" s="55" t="s">
        <v>624</v>
      </c>
      <c r="E17" s="55">
        <v>40</v>
      </c>
      <c r="F17" s="55" t="s">
        <v>20</v>
      </c>
      <c r="G17" s="55">
        <v>500</v>
      </c>
    </row>
    <row r="18" spans="2:7" x14ac:dyDescent="0.25">
      <c r="B18" s="52">
        <v>11</v>
      </c>
      <c r="C18" s="55" t="s">
        <v>625</v>
      </c>
      <c r="D18" s="55" t="s">
        <v>626</v>
      </c>
      <c r="E18" s="55">
        <v>10</v>
      </c>
      <c r="F18" s="55" t="s">
        <v>20</v>
      </c>
      <c r="G18" s="55">
        <v>1200</v>
      </c>
    </row>
    <row r="19" spans="2:7" ht="41.25" customHeight="1" x14ac:dyDescent="0.25">
      <c r="B19" s="52">
        <v>12</v>
      </c>
      <c r="C19" s="55" t="s">
        <v>627</v>
      </c>
      <c r="D19" s="55" t="s">
        <v>628</v>
      </c>
      <c r="E19" s="55">
        <v>1</v>
      </c>
      <c r="F19" s="55" t="s">
        <v>460</v>
      </c>
      <c r="G19" s="55">
        <v>800</v>
      </c>
    </row>
    <row r="20" spans="2:7" ht="27" customHeight="1" x14ac:dyDescent="0.25">
      <c r="B20" s="52">
        <v>13</v>
      </c>
      <c r="C20" s="55" t="s">
        <v>629</v>
      </c>
      <c r="D20" s="55" t="s">
        <v>630</v>
      </c>
      <c r="E20" s="55">
        <v>1</v>
      </c>
      <c r="F20" s="55" t="s">
        <v>460</v>
      </c>
      <c r="G20" s="55">
        <v>1000</v>
      </c>
    </row>
    <row r="21" spans="2:7" x14ac:dyDescent="0.25">
      <c r="B21" s="28"/>
      <c r="C21" s="28"/>
      <c r="D21" s="50" t="s">
        <v>638</v>
      </c>
      <c r="E21" s="28"/>
      <c r="F21" s="28"/>
      <c r="G21" s="60">
        <f>SUM(G6:G20)</f>
        <v>9154.619999999999</v>
      </c>
    </row>
  </sheetData>
  <mergeCells count="2">
    <mergeCell ref="B2:G2"/>
    <mergeCell ref="B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2020-2021</vt:lpstr>
      <vt:lpstr>2021-2022</vt:lpstr>
      <vt:lpstr>2022-2023</vt:lpstr>
      <vt:lpstr>2023-2024</vt:lpstr>
      <vt:lpstr>2024-2025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2020-07-08T12:15:33Z</dcterms:modified>
</cp:coreProperties>
</file>